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12810" activeTab="3"/>
  </bookViews>
  <sheets>
    <sheet name="Rekapitulace stavby" sheetId="1" r:id="rId1"/>
    <sheet name="00 - Vedlejší rozpočtové ..." sheetId="2" r:id="rId2"/>
    <sheet name="SO 01 - Stavební část" sheetId="3" r:id="rId3"/>
    <sheet name="PS 01.1 - Strojně technol..." sheetId="4" r:id="rId4"/>
    <sheet name="PS 01.2 - Elektroinstalac..." sheetId="5" r:id="rId5"/>
  </sheets>
  <definedNames>
    <definedName name="_xlnm.Print_Titles" localSheetId="1">'00 - Vedlejší rozpočtové ...'!$119:$119</definedName>
    <definedName name="_xlnm.Print_Titles" localSheetId="3">'PS 01.1 - Strojně technol...'!$120:$120</definedName>
    <definedName name="_xlnm.Print_Titles" localSheetId="4">'PS 01.2 - Elektroinstalac...'!$119:$119</definedName>
    <definedName name="_xlnm.Print_Titles" localSheetId="0">'Rekapitulace stavby'!$85:$85</definedName>
    <definedName name="_xlnm.Print_Titles" localSheetId="2">'SO 01 - Stavební část'!$125:$125</definedName>
    <definedName name="_xlnm.Print_Area" localSheetId="1">'00 - Vedlejší rozpočtové ...'!$C$4:$Q$70,'00 - Vedlejší rozpočtové ...'!$C$76:$Q$103,'00 - Vedlejší rozpočtové ...'!$C$109:$Q$143</definedName>
    <definedName name="_xlnm.Print_Area" localSheetId="3">'PS 01.1 - Strojně technol...'!$C$4:$Q$70,'PS 01.1 - Strojně technol...'!$C$76:$Q$104,'PS 01.1 - Strojně technol...'!$C$110:$Q$203</definedName>
    <definedName name="_xlnm.Print_Area" localSheetId="4">'PS 01.2 - Elektroinstalac...'!$C$4:$Q$70,'PS 01.2 - Elektroinstalac...'!$C$76:$Q$103,'PS 01.2 - Elektroinstalac...'!$C$109:$Q$259</definedName>
    <definedName name="_xlnm.Print_Area" localSheetId="0">'Rekapitulace stavby'!$C$4:$AP$70,'Rekapitulace stavby'!$C$76:$AP$99</definedName>
    <definedName name="_xlnm.Print_Area" localSheetId="2">'SO 01 - Stavební část'!$C$4:$Q$70,'SO 01 - Stavební část'!$C$76:$Q$109,'SO 01 - Stavební část'!$C$115:$Q$316</definedName>
  </definedNames>
  <calcPr calcId="162913"/>
</workbook>
</file>

<file path=xl/calcChain.xml><?xml version="1.0" encoding="utf-8"?>
<calcChain xmlns="http://schemas.openxmlformats.org/spreadsheetml/2006/main">
  <c r="N259" i="5" l="1"/>
  <c r="AY91" i="1"/>
  <c r="AX91" i="1"/>
  <c r="BI258" i="5"/>
  <c r="BH258" i="5"/>
  <c r="BG258" i="5"/>
  <c r="BF258" i="5"/>
  <c r="AA258" i="5"/>
  <c r="Y258" i="5"/>
  <c r="Y253" i="5" s="1"/>
  <c r="W258" i="5"/>
  <c r="BK258" i="5"/>
  <c r="N258" i="5"/>
  <c r="BE258" i="5" s="1"/>
  <c r="BI257" i="5"/>
  <c r="BH257" i="5"/>
  <c r="BG257" i="5"/>
  <c r="BF257" i="5"/>
  <c r="AA257" i="5"/>
  <c r="Y257" i="5"/>
  <c r="W257" i="5"/>
  <c r="BK257" i="5"/>
  <c r="N257" i="5"/>
  <c r="BE257" i="5"/>
  <c r="BI255" i="5"/>
  <c r="BH255" i="5"/>
  <c r="BG255" i="5"/>
  <c r="BF255" i="5"/>
  <c r="AA255" i="5"/>
  <c r="Y255" i="5"/>
  <c r="W255" i="5"/>
  <c r="BK255" i="5"/>
  <c r="N255" i="5"/>
  <c r="BE255" i="5"/>
  <c r="BI254" i="5"/>
  <c r="BH254" i="5"/>
  <c r="BG254" i="5"/>
  <c r="BF254" i="5"/>
  <c r="AA254" i="5"/>
  <c r="Y254" i="5"/>
  <c r="W254" i="5"/>
  <c r="BK254" i="5"/>
  <c r="BK253" i="5"/>
  <c r="N253" i="5" s="1"/>
  <c r="N93" i="5" s="1"/>
  <c r="N254" i="5"/>
  <c r="BE254" i="5"/>
  <c r="BI251" i="5"/>
  <c r="BH251" i="5"/>
  <c r="BG251" i="5"/>
  <c r="BF251" i="5"/>
  <c r="AA251" i="5"/>
  <c r="Y251" i="5"/>
  <c r="W251" i="5"/>
  <c r="BK251" i="5"/>
  <c r="N251" i="5"/>
  <c r="BE251" i="5"/>
  <c r="BI249" i="5"/>
  <c r="BH249" i="5"/>
  <c r="BG249" i="5"/>
  <c r="BF249" i="5"/>
  <c r="AA249" i="5"/>
  <c r="Y249" i="5"/>
  <c r="W249" i="5"/>
  <c r="BK249" i="5"/>
  <c r="N249" i="5"/>
  <c r="BE249" i="5"/>
  <c r="BI247" i="5"/>
  <c r="BH247" i="5"/>
  <c r="BG247" i="5"/>
  <c r="BF247" i="5"/>
  <c r="AA247" i="5"/>
  <c r="Y247" i="5"/>
  <c r="W247" i="5"/>
  <c r="BK247" i="5"/>
  <c r="N247" i="5"/>
  <c r="BE247" i="5" s="1"/>
  <c r="BI245" i="5"/>
  <c r="BH245" i="5"/>
  <c r="BG245" i="5"/>
  <c r="BF245" i="5"/>
  <c r="AA245" i="5"/>
  <c r="Y245" i="5"/>
  <c r="W245" i="5"/>
  <c r="BK245" i="5"/>
  <c r="N245" i="5"/>
  <c r="BE245" i="5"/>
  <c r="BI243" i="5"/>
  <c r="BH243" i="5"/>
  <c r="BG243" i="5"/>
  <c r="BF243" i="5"/>
  <c r="AA243" i="5"/>
  <c r="Y243" i="5"/>
  <c r="W243" i="5"/>
  <c r="BK243" i="5"/>
  <c r="N243" i="5"/>
  <c r="BE243" i="5"/>
  <c r="BI241" i="5"/>
  <c r="BH241" i="5"/>
  <c r="BG241" i="5"/>
  <c r="BF241" i="5"/>
  <c r="AA241" i="5"/>
  <c r="Y241" i="5"/>
  <c r="W241" i="5"/>
  <c r="BK241" i="5"/>
  <c r="N241" i="5"/>
  <c r="BE241" i="5" s="1"/>
  <c r="BI239" i="5"/>
  <c r="BH239" i="5"/>
  <c r="BG239" i="5"/>
  <c r="BF239" i="5"/>
  <c r="AA239" i="5"/>
  <c r="Y239" i="5"/>
  <c r="W239" i="5"/>
  <c r="BK239" i="5"/>
  <c r="N239" i="5"/>
  <c r="BE239" i="5"/>
  <c r="BI237" i="5"/>
  <c r="BH237" i="5"/>
  <c r="BG237" i="5"/>
  <c r="BF237" i="5"/>
  <c r="AA237" i="5"/>
  <c r="Y237" i="5"/>
  <c r="W237" i="5"/>
  <c r="BK237" i="5"/>
  <c r="N237" i="5"/>
  <c r="BE237" i="5"/>
  <c r="BI235" i="5"/>
  <c r="BH235" i="5"/>
  <c r="BG235" i="5"/>
  <c r="BF235" i="5"/>
  <c r="AA235" i="5"/>
  <c r="Y235" i="5"/>
  <c r="W235" i="5"/>
  <c r="BK235" i="5"/>
  <c r="N235" i="5"/>
  <c r="BE235" i="5" s="1"/>
  <c r="BI233" i="5"/>
  <c r="BH233" i="5"/>
  <c r="BG233" i="5"/>
  <c r="BF233" i="5"/>
  <c r="AA233" i="5"/>
  <c r="Y233" i="5"/>
  <c r="W233" i="5"/>
  <c r="BK233" i="5"/>
  <c r="N233" i="5"/>
  <c r="BE233" i="5"/>
  <c r="BI231" i="5"/>
  <c r="BH231" i="5"/>
  <c r="BG231" i="5"/>
  <c r="BF231" i="5"/>
  <c r="AA231" i="5"/>
  <c r="Y231" i="5"/>
  <c r="W231" i="5"/>
  <c r="BK231" i="5"/>
  <c r="N231" i="5"/>
  <c r="BE231" i="5"/>
  <c r="BI229" i="5"/>
  <c r="BH229" i="5"/>
  <c r="BG229" i="5"/>
  <c r="BF229" i="5"/>
  <c r="AA229" i="5"/>
  <c r="Y229" i="5"/>
  <c r="W229" i="5"/>
  <c r="BK229" i="5"/>
  <c r="N229" i="5"/>
  <c r="BE229" i="5" s="1"/>
  <c r="BI227" i="5"/>
  <c r="BH227" i="5"/>
  <c r="BG227" i="5"/>
  <c r="BF227" i="5"/>
  <c r="AA227" i="5"/>
  <c r="Y227" i="5"/>
  <c r="W227" i="5"/>
  <c r="BK227" i="5"/>
  <c r="N227" i="5"/>
  <c r="BE227" i="5"/>
  <c r="BI225" i="5"/>
  <c r="BH225" i="5"/>
  <c r="BG225" i="5"/>
  <c r="BF225" i="5"/>
  <c r="AA225" i="5"/>
  <c r="Y225" i="5"/>
  <c r="W225" i="5"/>
  <c r="BK225" i="5"/>
  <c r="N225" i="5"/>
  <c r="BE225" i="5"/>
  <c r="BI223" i="5"/>
  <c r="BH223" i="5"/>
  <c r="BG223" i="5"/>
  <c r="BF223" i="5"/>
  <c r="AA223" i="5"/>
  <c r="Y223" i="5"/>
  <c r="W223" i="5"/>
  <c r="BK223" i="5"/>
  <c r="N223" i="5"/>
  <c r="BE223" i="5" s="1"/>
  <c r="BI221" i="5"/>
  <c r="BH221" i="5"/>
  <c r="BG221" i="5"/>
  <c r="BF221" i="5"/>
  <c r="AA221" i="5"/>
  <c r="Y221" i="5"/>
  <c r="W221" i="5"/>
  <c r="BK221" i="5"/>
  <c r="N221" i="5"/>
  <c r="BE221" i="5"/>
  <c r="BI219" i="5"/>
  <c r="BH219" i="5"/>
  <c r="BG219" i="5"/>
  <c r="BF219" i="5"/>
  <c r="AA219" i="5"/>
  <c r="Y219" i="5"/>
  <c r="W219" i="5"/>
  <c r="BK219" i="5"/>
  <c r="N219" i="5"/>
  <c r="BE219" i="5"/>
  <c r="BI217" i="5"/>
  <c r="BH217" i="5"/>
  <c r="BG217" i="5"/>
  <c r="BF217" i="5"/>
  <c r="AA217" i="5"/>
  <c r="Y217" i="5"/>
  <c r="W217" i="5"/>
  <c r="BK217" i="5"/>
  <c r="N217" i="5"/>
  <c r="BE217" i="5" s="1"/>
  <c r="BI215" i="5"/>
  <c r="BH215" i="5"/>
  <c r="BG215" i="5"/>
  <c r="BF215" i="5"/>
  <c r="AA215" i="5"/>
  <c r="Y215" i="5"/>
  <c r="W215" i="5"/>
  <c r="BK215" i="5"/>
  <c r="N215" i="5"/>
  <c r="BE215" i="5"/>
  <c r="BI213" i="5"/>
  <c r="BH213" i="5"/>
  <c r="BG213" i="5"/>
  <c r="BF213" i="5"/>
  <c r="AA213" i="5"/>
  <c r="Y213" i="5"/>
  <c r="W213" i="5"/>
  <c r="BK213" i="5"/>
  <c r="N213" i="5"/>
  <c r="BE213" i="5"/>
  <c r="BI211" i="5"/>
  <c r="BH211" i="5"/>
  <c r="BG211" i="5"/>
  <c r="BF211" i="5"/>
  <c r="AA211" i="5"/>
  <c r="Y211" i="5"/>
  <c r="W211" i="5"/>
  <c r="BK211" i="5"/>
  <c r="N211" i="5"/>
  <c r="BE211" i="5" s="1"/>
  <c r="BI209" i="5"/>
  <c r="BH209" i="5"/>
  <c r="BG209" i="5"/>
  <c r="BF209" i="5"/>
  <c r="AA209" i="5"/>
  <c r="Y209" i="5"/>
  <c r="W209" i="5"/>
  <c r="BK209" i="5"/>
  <c r="N209" i="5"/>
  <c r="BE209" i="5"/>
  <c r="BI207" i="5"/>
  <c r="BH207" i="5"/>
  <c r="BG207" i="5"/>
  <c r="BF207" i="5"/>
  <c r="AA207" i="5"/>
  <c r="Y207" i="5"/>
  <c r="W207" i="5"/>
  <c r="BK207" i="5"/>
  <c r="N207" i="5"/>
  <c r="BE207" i="5"/>
  <c r="BI205" i="5"/>
  <c r="BH205" i="5"/>
  <c r="BG205" i="5"/>
  <c r="BF205" i="5"/>
  <c r="AA205" i="5"/>
  <c r="Y205" i="5"/>
  <c r="W205" i="5"/>
  <c r="BK205" i="5"/>
  <c r="BK188" i="5" s="1"/>
  <c r="N188" i="5" s="1"/>
  <c r="N92" i="5" s="1"/>
  <c r="N205" i="5"/>
  <c r="BE205" i="5" s="1"/>
  <c r="BI203" i="5"/>
  <c r="BH203" i="5"/>
  <c r="BG203" i="5"/>
  <c r="BF203" i="5"/>
  <c r="AA203" i="5"/>
  <c r="Y203" i="5"/>
  <c r="W203" i="5"/>
  <c r="BK203" i="5"/>
  <c r="N203" i="5"/>
  <c r="BE203" i="5"/>
  <c r="BI201" i="5"/>
  <c r="BH201" i="5"/>
  <c r="BG201" i="5"/>
  <c r="BF201" i="5"/>
  <c r="AA201" i="5"/>
  <c r="Y201" i="5"/>
  <c r="W201" i="5"/>
  <c r="BK201" i="5"/>
  <c r="N201" i="5"/>
  <c r="BE201" i="5"/>
  <c r="BI199" i="5"/>
  <c r="BH199" i="5"/>
  <c r="BG199" i="5"/>
  <c r="BF199" i="5"/>
  <c r="AA199" i="5"/>
  <c r="Y199" i="5"/>
  <c r="W199" i="5"/>
  <c r="BK199" i="5"/>
  <c r="N199" i="5"/>
  <c r="BE199" i="5" s="1"/>
  <c r="BI197" i="5"/>
  <c r="BH197" i="5"/>
  <c r="BG197" i="5"/>
  <c r="BF197" i="5"/>
  <c r="AA197" i="5"/>
  <c r="Y197" i="5"/>
  <c r="W197" i="5"/>
  <c r="BK197" i="5"/>
  <c r="N197" i="5"/>
  <c r="BE197" i="5"/>
  <c r="BI195" i="5"/>
  <c r="BH195" i="5"/>
  <c r="BG195" i="5"/>
  <c r="BF195" i="5"/>
  <c r="AA195" i="5"/>
  <c r="Y195" i="5"/>
  <c r="W195" i="5"/>
  <c r="W188" i="5" s="1"/>
  <c r="BK195" i="5"/>
  <c r="N195" i="5"/>
  <c r="BE195" i="5"/>
  <c r="BI193" i="5"/>
  <c r="BH193" i="5"/>
  <c r="BG193" i="5"/>
  <c r="BF193" i="5"/>
  <c r="AA193" i="5"/>
  <c r="Y193" i="5"/>
  <c r="W193" i="5"/>
  <c r="BK193" i="5"/>
  <c r="N193" i="5"/>
  <c r="BE193" i="5" s="1"/>
  <c r="BI191" i="5"/>
  <c r="BH191" i="5"/>
  <c r="BG191" i="5"/>
  <c r="BF191" i="5"/>
  <c r="AA191" i="5"/>
  <c r="Y191" i="5"/>
  <c r="W191" i="5"/>
  <c r="BK191" i="5"/>
  <c r="N191" i="5"/>
  <c r="BE191" i="5"/>
  <c r="BI189" i="5"/>
  <c r="BH189" i="5"/>
  <c r="BG189" i="5"/>
  <c r="BF189" i="5"/>
  <c r="AA189" i="5"/>
  <c r="Y189" i="5"/>
  <c r="W189" i="5"/>
  <c r="BK189" i="5"/>
  <c r="N189" i="5"/>
  <c r="BE189" i="5" s="1"/>
  <c r="BI186" i="5"/>
  <c r="BH186" i="5"/>
  <c r="BG186" i="5"/>
  <c r="BF186" i="5"/>
  <c r="AA186" i="5"/>
  <c r="Y186" i="5"/>
  <c r="W186" i="5"/>
  <c r="BK186" i="5"/>
  <c r="N186" i="5"/>
  <c r="BE186" i="5" s="1"/>
  <c r="BI184" i="5"/>
  <c r="BH184" i="5"/>
  <c r="BG184" i="5"/>
  <c r="BF184" i="5"/>
  <c r="AA184" i="5"/>
  <c r="Y184" i="5"/>
  <c r="W184" i="5"/>
  <c r="BK184" i="5"/>
  <c r="BK139" i="5" s="1"/>
  <c r="N139" i="5" s="1"/>
  <c r="N91" i="5" s="1"/>
  <c r="N184" i="5"/>
  <c r="BE184" i="5"/>
  <c r="BI182" i="5"/>
  <c r="BH182" i="5"/>
  <c r="BG182" i="5"/>
  <c r="BF182" i="5"/>
  <c r="AA182" i="5"/>
  <c r="Y182" i="5"/>
  <c r="W182" i="5"/>
  <c r="BK182" i="5"/>
  <c r="N182" i="5"/>
  <c r="BE182" i="5"/>
  <c r="BI180" i="5"/>
  <c r="BH180" i="5"/>
  <c r="BG180" i="5"/>
  <c r="BF180" i="5"/>
  <c r="AA180" i="5"/>
  <c r="Y180" i="5"/>
  <c r="W180" i="5"/>
  <c r="BK180" i="5"/>
  <c r="N180" i="5"/>
  <c r="BE180" i="5" s="1"/>
  <c r="BI178" i="5"/>
  <c r="BH178" i="5"/>
  <c r="BG178" i="5"/>
  <c r="BF178" i="5"/>
  <c r="AA178" i="5"/>
  <c r="Y178" i="5"/>
  <c r="W178" i="5"/>
  <c r="BK178" i="5"/>
  <c r="N178" i="5"/>
  <c r="BE178" i="5"/>
  <c r="BI176" i="5"/>
  <c r="BH176" i="5"/>
  <c r="BG176" i="5"/>
  <c r="BF176" i="5"/>
  <c r="AA176" i="5"/>
  <c r="Y176" i="5"/>
  <c r="W176" i="5"/>
  <c r="BK176" i="5"/>
  <c r="N176" i="5"/>
  <c r="BE176" i="5"/>
  <c r="BI174" i="5"/>
  <c r="BH174" i="5"/>
  <c r="BG174" i="5"/>
  <c r="BF174" i="5"/>
  <c r="AA174" i="5"/>
  <c r="Y174" i="5"/>
  <c r="W174" i="5"/>
  <c r="BK174" i="5"/>
  <c r="N174" i="5"/>
  <c r="BE174" i="5" s="1"/>
  <c r="BI172" i="5"/>
  <c r="BH172" i="5"/>
  <c r="BG172" i="5"/>
  <c r="BF172" i="5"/>
  <c r="AA172" i="5"/>
  <c r="Y172" i="5"/>
  <c r="W172" i="5"/>
  <c r="BK172" i="5"/>
  <c r="N172" i="5"/>
  <c r="BE172" i="5"/>
  <c r="BI170" i="5"/>
  <c r="BH170" i="5"/>
  <c r="BG170" i="5"/>
  <c r="BF170" i="5"/>
  <c r="AA170" i="5"/>
  <c r="Y170" i="5"/>
  <c r="W170" i="5"/>
  <c r="BK170" i="5"/>
  <c r="N170" i="5"/>
  <c r="BE170" i="5"/>
  <c r="BI168" i="5"/>
  <c r="BH168" i="5"/>
  <c r="BG168" i="5"/>
  <c r="BF168" i="5"/>
  <c r="AA168" i="5"/>
  <c r="Y168" i="5"/>
  <c r="W168" i="5"/>
  <c r="BK168" i="5"/>
  <c r="N168" i="5"/>
  <c r="BE168" i="5" s="1"/>
  <c r="BI166" i="5"/>
  <c r="BH166" i="5"/>
  <c r="BG166" i="5"/>
  <c r="BF166" i="5"/>
  <c r="AA166" i="5"/>
  <c r="Y166" i="5"/>
  <c r="W166" i="5"/>
  <c r="BK166" i="5"/>
  <c r="N166" i="5"/>
  <c r="BE166" i="5"/>
  <c r="BI164" i="5"/>
  <c r="BH164" i="5"/>
  <c r="BG164" i="5"/>
  <c r="BF164" i="5"/>
  <c r="AA164" i="5"/>
  <c r="Y164" i="5"/>
  <c r="W164" i="5"/>
  <c r="BK164" i="5"/>
  <c r="N164" i="5"/>
  <c r="BE164" i="5"/>
  <c r="BI162" i="5"/>
  <c r="BH162" i="5"/>
  <c r="BG162" i="5"/>
  <c r="BF162" i="5"/>
  <c r="AA162" i="5"/>
  <c r="Y162" i="5"/>
  <c r="W162" i="5"/>
  <c r="BK162" i="5"/>
  <c r="N162" i="5"/>
  <c r="BE162" i="5" s="1"/>
  <c r="BI160" i="5"/>
  <c r="BH160" i="5"/>
  <c r="BG160" i="5"/>
  <c r="BF160" i="5"/>
  <c r="AA160" i="5"/>
  <c r="Y160" i="5"/>
  <c r="W160" i="5"/>
  <c r="BK160" i="5"/>
  <c r="N160" i="5"/>
  <c r="BE160" i="5"/>
  <c r="BI158" i="5"/>
  <c r="BH158" i="5"/>
  <c r="BG158" i="5"/>
  <c r="BF158" i="5"/>
  <c r="AA158" i="5"/>
  <c r="Y158" i="5"/>
  <c r="W158" i="5"/>
  <c r="BK158" i="5"/>
  <c r="N158" i="5"/>
  <c r="BE158" i="5"/>
  <c r="BI156" i="5"/>
  <c r="BH156" i="5"/>
  <c r="BG156" i="5"/>
  <c r="BF156" i="5"/>
  <c r="AA156" i="5"/>
  <c r="Y156" i="5"/>
  <c r="W156" i="5"/>
  <c r="BK156" i="5"/>
  <c r="N156" i="5"/>
  <c r="BE156" i="5" s="1"/>
  <c r="BI154" i="5"/>
  <c r="BH154" i="5"/>
  <c r="BG154" i="5"/>
  <c r="BF154" i="5"/>
  <c r="AA154" i="5"/>
  <c r="Y154" i="5"/>
  <c r="W154" i="5"/>
  <c r="BK154" i="5"/>
  <c r="N154" i="5"/>
  <c r="BE154" i="5"/>
  <c r="BI152" i="5"/>
  <c r="BH152" i="5"/>
  <c r="BG152" i="5"/>
  <c r="BF152" i="5"/>
  <c r="AA152" i="5"/>
  <c r="Y152" i="5"/>
  <c r="W152" i="5"/>
  <c r="BK152" i="5"/>
  <c r="N152" i="5"/>
  <c r="BE152" i="5"/>
  <c r="BI150" i="5"/>
  <c r="BH150" i="5"/>
  <c r="BG150" i="5"/>
  <c r="BF150" i="5"/>
  <c r="AA150" i="5"/>
  <c r="Y150" i="5"/>
  <c r="W150" i="5"/>
  <c r="BK150" i="5"/>
  <c r="N150" i="5"/>
  <c r="BE150" i="5" s="1"/>
  <c r="BI148" i="5"/>
  <c r="BH148" i="5"/>
  <c r="BG148" i="5"/>
  <c r="BF148" i="5"/>
  <c r="AA148" i="5"/>
  <c r="Y148" i="5"/>
  <c r="W148" i="5"/>
  <c r="BK148" i="5"/>
  <c r="N148" i="5"/>
  <c r="BE148" i="5"/>
  <c r="BI146" i="5"/>
  <c r="BH146" i="5"/>
  <c r="BG146" i="5"/>
  <c r="BF146" i="5"/>
  <c r="AA146" i="5"/>
  <c r="Y146" i="5"/>
  <c r="W146" i="5"/>
  <c r="BK146" i="5"/>
  <c r="N146" i="5"/>
  <c r="BE146" i="5"/>
  <c r="BI144" i="5"/>
  <c r="BH144" i="5"/>
  <c r="BG144" i="5"/>
  <c r="BF144" i="5"/>
  <c r="AA144" i="5"/>
  <c r="Y144" i="5"/>
  <c r="W144" i="5"/>
  <c r="BK144" i="5"/>
  <c r="N144" i="5"/>
  <c r="BE144" i="5" s="1"/>
  <c r="BI142" i="5"/>
  <c r="BH142" i="5"/>
  <c r="BG142" i="5"/>
  <c r="BF142" i="5"/>
  <c r="AA142" i="5"/>
  <c r="AA139" i="5" s="1"/>
  <c r="Y142" i="5"/>
  <c r="W142" i="5"/>
  <c r="BK142" i="5"/>
  <c r="N142" i="5"/>
  <c r="BE142" i="5"/>
  <c r="BI140" i="5"/>
  <c r="BH140" i="5"/>
  <c r="BG140" i="5"/>
  <c r="BF140" i="5"/>
  <c r="AA140" i="5"/>
  <c r="Y140" i="5"/>
  <c r="W140" i="5"/>
  <c r="BK140" i="5"/>
  <c r="N140" i="5"/>
  <c r="BE140" i="5"/>
  <c r="BI137" i="5"/>
  <c r="BH137" i="5"/>
  <c r="BG137" i="5"/>
  <c r="BF137" i="5"/>
  <c r="AA137" i="5"/>
  <c r="Y137" i="5"/>
  <c r="W137" i="5"/>
  <c r="BK137" i="5"/>
  <c r="N137" i="5"/>
  <c r="BE137" i="5" s="1"/>
  <c r="BI135" i="5"/>
  <c r="BH135" i="5"/>
  <c r="BG135" i="5"/>
  <c r="BF135" i="5"/>
  <c r="AA135" i="5"/>
  <c r="Y135" i="5"/>
  <c r="W135" i="5"/>
  <c r="BK135" i="5"/>
  <c r="N135" i="5"/>
  <c r="BE135" i="5"/>
  <c r="BI133" i="5"/>
  <c r="BH133" i="5"/>
  <c r="BG133" i="5"/>
  <c r="BF133" i="5"/>
  <c r="AA133" i="5"/>
  <c r="Y133" i="5"/>
  <c r="W133" i="5"/>
  <c r="BK133" i="5"/>
  <c r="N133" i="5"/>
  <c r="BE133" i="5"/>
  <c r="BI131" i="5"/>
  <c r="BH131" i="5"/>
  <c r="BG131" i="5"/>
  <c r="BF131" i="5"/>
  <c r="AA131" i="5"/>
  <c r="Y131" i="5"/>
  <c r="W131" i="5"/>
  <c r="BK131" i="5"/>
  <c r="N131" i="5"/>
  <c r="BE131" i="5" s="1"/>
  <c r="BI129" i="5"/>
  <c r="BH129" i="5"/>
  <c r="BG129" i="5"/>
  <c r="BF129" i="5"/>
  <c r="AA129" i="5"/>
  <c r="Y129" i="5"/>
  <c r="W129" i="5"/>
  <c r="BK129" i="5"/>
  <c r="N129" i="5"/>
  <c r="BE129" i="5"/>
  <c r="BI127" i="5"/>
  <c r="BH127" i="5"/>
  <c r="BG127" i="5"/>
  <c r="BF127" i="5"/>
  <c r="AA127" i="5"/>
  <c r="Y127" i="5"/>
  <c r="Y122" i="5" s="1"/>
  <c r="W127" i="5"/>
  <c r="W122" i="5" s="1"/>
  <c r="BK127" i="5"/>
  <c r="N127" i="5"/>
  <c r="BE127" i="5"/>
  <c r="BI125" i="5"/>
  <c r="BH125" i="5"/>
  <c r="BG125" i="5"/>
  <c r="BF125" i="5"/>
  <c r="AA125" i="5"/>
  <c r="Y125" i="5"/>
  <c r="W125" i="5"/>
  <c r="BK125" i="5"/>
  <c r="N125" i="5"/>
  <c r="BE125" i="5" s="1"/>
  <c r="BI123" i="5"/>
  <c r="BH123" i="5"/>
  <c r="BG123" i="5"/>
  <c r="BF123" i="5"/>
  <c r="AA123" i="5"/>
  <c r="Y123" i="5"/>
  <c r="W123" i="5"/>
  <c r="BK123" i="5"/>
  <c r="BK122" i="5" s="1"/>
  <c r="N123" i="5"/>
  <c r="BE123" i="5" s="1"/>
  <c r="M117" i="5"/>
  <c r="M116" i="5"/>
  <c r="F116" i="5"/>
  <c r="F114" i="5"/>
  <c r="F112" i="5"/>
  <c r="BI101" i="5"/>
  <c r="BH101" i="5"/>
  <c r="BG101" i="5"/>
  <c r="BF101" i="5"/>
  <c r="BI100" i="5"/>
  <c r="BH100" i="5"/>
  <c r="BG100" i="5"/>
  <c r="BF100" i="5"/>
  <c r="BI99" i="5"/>
  <c r="BH99" i="5"/>
  <c r="BG99" i="5"/>
  <c r="BF99" i="5"/>
  <c r="BI98" i="5"/>
  <c r="BH98" i="5"/>
  <c r="BG98" i="5"/>
  <c r="BF98" i="5"/>
  <c r="BI97" i="5"/>
  <c r="BH97" i="5"/>
  <c r="BG97" i="5"/>
  <c r="BF97" i="5"/>
  <c r="BI96" i="5"/>
  <c r="BH96" i="5"/>
  <c r="BG96" i="5"/>
  <c r="BF96" i="5"/>
  <c r="M84" i="5"/>
  <c r="M83" i="5"/>
  <c r="F83" i="5"/>
  <c r="F81" i="5"/>
  <c r="F79" i="5"/>
  <c r="O15" i="5"/>
  <c r="E15" i="5"/>
  <c r="F117" i="5"/>
  <c r="F84" i="5"/>
  <c r="O14" i="5"/>
  <c r="O9" i="5"/>
  <c r="M114" i="5"/>
  <c r="M81" i="5"/>
  <c r="F6" i="5"/>
  <c r="F78" i="5" s="1"/>
  <c r="F111" i="5"/>
  <c r="N203" i="4"/>
  <c r="N122" i="4"/>
  <c r="AY90" i="1"/>
  <c r="AX90" i="1"/>
  <c r="BI202" i="4"/>
  <c r="BH202" i="4"/>
  <c r="BG202" i="4"/>
  <c r="BF202" i="4"/>
  <c r="AA202" i="4"/>
  <c r="AA201" i="4"/>
  <c r="Y202" i="4"/>
  <c r="Y201" i="4" s="1"/>
  <c r="W202" i="4"/>
  <c r="W201" i="4"/>
  <c r="BK202" i="4"/>
  <c r="BK201" i="4"/>
  <c r="N201" i="4"/>
  <c r="N94" i="4" s="1"/>
  <c r="N202" i="4"/>
  <c r="BE202" i="4" s="1"/>
  <c r="BI199" i="4"/>
  <c r="BH199" i="4"/>
  <c r="BG199" i="4"/>
  <c r="BF199" i="4"/>
  <c r="AA199" i="4"/>
  <c r="Y199" i="4"/>
  <c r="W199" i="4"/>
  <c r="BK199" i="4"/>
  <c r="N199" i="4"/>
  <c r="BE199" i="4" s="1"/>
  <c r="BI195" i="4"/>
  <c r="BH195" i="4"/>
  <c r="BG195" i="4"/>
  <c r="BF195" i="4"/>
  <c r="AA195" i="4"/>
  <c r="AA190" i="4" s="1"/>
  <c r="Y195" i="4"/>
  <c r="W195" i="4"/>
  <c r="BK195" i="4"/>
  <c r="BK190" i="4" s="1"/>
  <c r="N190" i="4" s="1"/>
  <c r="N93" i="4" s="1"/>
  <c r="N195" i="4"/>
  <c r="BE195" i="4"/>
  <c r="BI191" i="4"/>
  <c r="BH191" i="4"/>
  <c r="BG191" i="4"/>
  <c r="BF191" i="4"/>
  <c r="AA191" i="4"/>
  <c r="Y191" i="4"/>
  <c r="Y190" i="4" s="1"/>
  <c r="W191" i="4"/>
  <c r="W190" i="4"/>
  <c r="BK191" i="4"/>
  <c r="N191" i="4"/>
  <c r="BE191" i="4" s="1"/>
  <c r="BI188" i="4"/>
  <c r="BH188" i="4"/>
  <c r="BG188" i="4"/>
  <c r="BF188" i="4"/>
  <c r="AA188" i="4"/>
  <c r="Y188" i="4"/>
  <c r="W188" i="4"/>
  <c r="BK188" i="4"/>
  <c r="N188" i="4"/>
  <c r="BE188" i="4" s="1"/>
  <c r="BI186" i="4"/>
  <c r="BH186" i="4"/>
  <c r="BG186" i="4"/>
  <c r="BF186" i="4"/>
  <c r="AA186" i="4"/>
  <c r="Y186" i="4"/>
  <c r="W186" i="4"/>
  <c r="BK186" i="4"/>
  <c r="N186" i="4"/>
  <c r="BE186" i="4"/>
  <c r="BI185" i="4"/>
  <c r="BH185" i="4"/>
  <c r="BG185" i="4"/>
  <c r="BF185" i="4"/>
  <c r="AA185" i="4"/>
  <c r="Y185" i="4"/>
  <c r="W185" i="4"/>
  <c r="BK185" i="4"/>
  <c r="N185" i="4"/>
  <c r="BE185" i="4"/>
  <c r="BI184" i="4"/>
  <c r="BH184" i="4"/>
  <c r="BG184" i="4"/>
  <c r="BF184" i="4"/>
  <c r="AA184" i="4"/>
  <c r="Y184" i="4"/>
  <c r="W184" i="4"/>
  <c r="BK184" i="4"/>
  <c r="N184" i="4"/>
  <c r="BE184" i="4" s="1"/>
  <c r="BI182" i="4"/>
  <c r="BH182" i="4"/>
  <c r="BG182" i="4"/>
  <c r="BF182" i="4"/>
  <c r="AA182" i="4"/>
  <c r="AA180" i="4" s="1"/>
  <c r="Y182" i="4"/>
  <c r="W182" i="4"/>
  <c r="BK182" i="4"/>
  <c r="N182" i="4"/>
  <c r="BE182" i="4"/>
  <c r="BI181" i="4"/>
  <c r="BH181" i="4"/>
  <c r="BG181" i="4"/>
  <c r="BF181" i="4"/>
  <c r="AA181" i="4"/>
  <c r="Y181" i="4"/>
  <c r="Y180" i="4" s="1"/>
  <c r="W181" i="4"/>
  <c r="BK181" i="4"/>
  <c r="N181" i="4"/>
  <c r="BE181" i="4"/>
  <c r="BI178" i="4"/>
  <c r="BH178" i="4"/>
  <c r="BG178" i="4"/>
  <c r="BF178" i="4"/>
  <c r="AA178" i="4"/>
  <c r="Y178" i="4"/>
  <c r="W178" i="4"/>
  <c r="BK178" i="4"/>
  <c r="N178" i="4"/>
  <c r="BE178" i="4" s="1"/>
  <c r="BI177" i="4"/>
  <c r="BH177" i="4"/>
  <c r="BG177" i="4"/>
  <c r="BF177" i="4"/>
  <c r="AA177" i="4"/>
  <c r="Y177" i="4"/>
  <c r="W177" i="4"/>
  <c r="BK177" i="4"/>
  <c r="N177" i="4"/>
  <c r="BE177" i="4"/>
  <c r="BI176" i="4"/>
  <c r="BH176" i="4"/>
  <c r="BG176" i="4"/>
  <c r="BF176" i="4"/>
  <c r="AA176" i="4"/>
  <c r="Y176" i="4"/>
  <c r="W176" i="4"/>
  <c r="BK176" i="4"/>
  <c r="N176" i="4"/>
  <c r="BE176" i="4"/>
  <c r="BI174" i="4"/>
  <c r="BH174" i="4"/>
  <c r="BG174" i="4"/>
  <c r="BF174" i="4"/>
  <c r="AA174" i="4"/>
  <c r="Y174" i="4"/>
  <c r="W174" i="4"/>
  <c r="BK174" i="4"/>
  <c r="N174" i="4"/>
  <c r="BE174" i="4" s="1"/>
  <c r="BI173" i="4"/>
  <c r="BH173" i="4"/>
  <c r="BG173" i="4"/>
  <c r="BF173" i="4"/>
  <c r="AA173" i="4"/>
  <c r="Y173" i="4"/>
  <c r="W173" i="4"/>
  <c r="BK173" i="4"/>
  <c r="N173" i="4"/>
  <c r="BE173" i="4"/>
  <c r="BI171" i="4"/>
  <c r="BH171" i="4"/>
  <c r="BG171" i="4"/>
  <c r="BF171" i="4"/>
  <c r="AA171" i="4"/>
  <c r="Y171" i="4"/>
  <c r="W171" i="4"/>
  <c r="BK171" i="4"/>
  <c r="N171" i="4"/>
  <c r="BE171" i="4"/>
  <c r="BI170" i="4"/>
  <c r="BH170" i="4"/>
  <c r="BG170" i="4"/>
  <c r="BF170" i="4"/>
  <c r="AA170" i="4"/>
  <c r="Y170" i="4"/>
  <c r="W170" i="4"/>
  <c r="BK170" i="4"/>
  <c r="N170" i="4"/>
  <c r="BE170" i="4" s="1"/>
  <c r="BI168" i="4"/>
  <c r="BH168" i="4"/>
  <c r="BG168" i="4"/>
  <c r="BF168" i="4"/>
  <c r="AA168" i="4"/>
  <c r="Y168" i="4"/>
  <c r="W168" i="4"/>
  <c r="BK168" i="4"/>
  <c r="N168" i="4"/>
  <c r="BE168" i="4"/>
  <c r="BI167" i="4"/>
  <c r="BH167" i="4"/>
  <c r="BG167" i="4"/>
  <c r="BF167" i="4"/>
  <c r="AA167" i="4"/>
  <c r="Y167" i="4"/>
  <c r="W167" i="4"/>
  <c r="BK167" i="4"/>
  <c r="N167" i="4"/>
  <c r="BE167" i="4"/>
  <c r="BI162" i="4"/>
  <c r="BH162" i="4"/>
  <c r="BG162" i="4"/>
  <c r="BF162" i="4"/>
  <c r="AA162" i="4"/>
  <c r="Y162" i="4"/>
  <c r="W162" i="4"/>
  <c r="BK162" i="4"/>
  <c r="N162" i="4"/>
  <c r="BE162" i="4" s="1"/>
  <c r="BI161" i="4"/>
  <c r="BH161" i="4"/>
  <c r="BG161" i="4"/>
  <c r="BF161" i="4"/>
  <c r="AA161" i="4"/>
  <c r="Y161" i="4"/>
  <c r="W161" i="4"/>
  <c r="BK161" i="4"/>
  <c r="N161" i="4"/>
  <c r="BE161" i="4"/>
  <c r="BI160" i="4"/>
  <c r="BH160" i="4"/>
  <c r="BG160" i="4"/>
  <c r="BF160" i="4"/>
  <c r="AA160" i="4"/>
  <c r="Y160" i="4"/>
  <c r="W160" i="4"/>
  <c r="BK160" i="4"/>
  <c r="N160" i="4"/>
  <c r="BE160" i="4"/>
  <c r="BI159" i="4"/>
  <c r="BH159" i="4"/>
  <c r="BG159" i="4"/>
  <c r="BF159" i="4"/>
  <c r="AA159" i="4"/>
  <c r="Y159" i="4"/>
  <c r="W159" i="4"/>
  <c r="BK159" i="4"/>
  <c r="N159" i="4"/>
  <c r="BE159" i="4" s="1"/>
  <c r="BI158" i="4"/>
  <c r="BH158" i="4"/>
  <c r="BG158" i="4"/>
  <c r="BF158" i="4"/>
  <c r="AA158" i="4"/>
  <c r="Y158" i="4"/>
  <c r="W158" i="4"/>
  <c r="BK158" i="4"/>
  <c r="N158" i="4"/>
  <c r="BE158" i="4"/>
  <c r="BI157" i="4"/>
  <c r="BH157" i="4"/>
  <c r="BG157" i="4"/>
  <c r="BF157" i="4"/>
  <c r="AA157" i="4"/>
  <c r="Y157" i="4"/>
  <c r="W157" i="4"/>
  <c r="BK157" i="4"/>
  <c r="N157" i="4"/>
  <c r="BE157" i="4"/>
  <c r="BI156" i="4"/>
  <c r="BH156" i="4"/>
  <c r="BG156" i="4"/>
  <c r="BF156" i="4"/>
  <c r="AA156" i="4"/>
  <c r="Y156" i="4"/>
  <c r="W156" i="4"/>
  <c r="BK156" i="4"/>
  <c r="N156" i="4"/>
  <c r="BE156" i="4" s="1"/>
  <c r="BI155" i="4"/>
  <c r="BH155" i="4"/>
  <c r="BG155" i="4"/>
  <c r="BF155" i="4"/>
  <c r="AA155" i="4"/>
  <c r="Y155" i="4"/>
  <c r="W155" i="4"/>
  <c r="BK155" i="4"/>
  <c r="N155" i="4"/>
  <c r="BE155" i="4"/>
  <c r="BI154" i="4"/>
  <c r="BH154" i="4"/>
  <c r="BG154" i="4"/>
  <c r="BF154" i="4"/>
  <c r="AA154" i="4"/>
  <c r="Y154" i="4"/>
  <c r="W154" i="4"/>
  <c r="BK154" i="4"/>
  <c r="N154" i="4"/>
  <c r="BE154" i="4"/>
  <c r="BI153" i="4"/>
  <c r="BH153" i="4"/>
  <c r="BG153" i="4"/>
  <c r="BF153" i="4"/>
  <c r="AA153" i="4"/>
  <c r="Y153" i="4"/>
  <c r="W153" i="4"/>
  <c r="BK153" i="4"/>
  <c r="N153" i="4"/>
  <c r="BE153" i="4" s="1"/>
  <c r="BI152" i="4"/>
  <c r="BH152" i="4"/>
  <c r="BG152" i="4"/>
  <c r="BF152" i="4"/>
  <c r="AA152" i="4"/>
  <c r="Y152" i="4"/>
  <c r="W152" i="4"/>
  <c r="BK152" i="4"/>
  <c r="N152" i="4"/>
  <c r="BE152" i="4"/>
  <c r="BI151" i="4"/>
  <c r="BH151" i="4"/>
  <c r="BG151" i="4"/>
  <c r="BF151" i="4"/>
  <c r="AA151" i="4"/>
  <c r="Y151" i="4"/>
  <c r="W151" i="4"/>
  <c r="BK151" i="4"/>
  <c r="N151" i="4"/>
  <c r="BE151" i="4"/>
  <c r="BI150" i="4"/>
  <c r="BH150" i="4"/>
  <c r="BG150" i="4"/>
  <c r="BF150" i="4"/>
  <c r="AA150" i="4"/>
  <c r="Y150" i="4"/>
  <c r="W150" i="4"/>
  <c r="BK150" i="4"/>
  <c r="N150" i="4"/>
  <c r="BE150" i="4" s="1"/>
  <c r="BI148" i="4"/>
  <c r="BH148" i="4"/>
  <c r="BG148" i="4"/>
  <c r="BF148" i="4"/>
  <c r="AA148" i="4"/>
  <c r="Y148" i="4"/>
  <c r="W148" i="4"/>
  <c r="BK148" i="4"/>
  <c r="N148" i="4"/>
  <c r="BE148" i="4"/>
  <c r="BI147" i="4"/>
  <c r="BH147" i="4"/>
  <c r="BG147" i="4"/>
  <c r="BF147" i="4"/>
  <c r="AA147" i="4"/>
  <c r="Y147" i="4"/>
  <c r="W147" i="4"/>
  <c r="BK147" i="4"/>
  <c r="N147" i="4"/>
  <c r="BE147" i="4"/>
  <c r="BI145" i="4"/>
  <c r="BH145" i="4"/>
  <c r="BG145" i="4"/>
  <c r="BF145" i="4"/>
  <c r="AA145" i="4"/>
  <c r="Y145" i="4"/>
  <c r="W145" i="4"/>
  <c r="BK145" i="4"/>
  <c r="N145" i="4"/>
  <c r="BE145" i="4" s="1"/>
  <c r="BI144" i="4"/>
  <c r="BH144" i="4"/>
  <c r="BG144" i="4"/>
  <c r="BF144" i="4"/>
  <c r="AA144" i="4"/>
  <c r="Y144" i="4"/>
  <c r="W144" i="4"/>
  <c r="BK144" i="4"/>
  <c r="N144" i="4"/>
  <c r="BE144" i="4"/>
  <c r="BI143" i="4"/>
  <c r="BH143" i="4"/>
  <c r="BG143" i="4"/>
  <c r="BF143" i="4"/>
  <c r="AA143" i="4"/>
  <c r="Y143" i="4"/>
  <c r="W143" i="4"/>
  <c r="BK143" i="4"/>
  <c r="N143" i="4"/>
  <c r="BE143" i="4"/>
  <c r="BI142" i="4"/>
  <c r="BH142" i="4"/>
  <c r="BG142" i="4"/>
  <c r="BF142" i="4"/>
  <c r="AA142" i="4"/>
  <c r="Y142" i="4"/>
  <c r="W142" i="4"/>
  <c r="BK142" i="4"/>
  <c r="N142" i="4"/>
  <c r="BE142" i="4" s="1"/>
  <c r="BI141" i="4"/>
  <c r="BH141" i="4"/>
  <c r="BG141" i="4"/>
  <c r="BF141" i="4"/>
  <c r="AA141" i="4"/>
  <c r="Y141" i="4"/>
  <c r="W141" i="4"/>
  <c r="BK141" i="4"/>
  <c r="N141" i="4"/>
  <c r="BE141" i="4"/>
  <c r="BI140" i="4"/>
  <c r="BH140" i="4"/>
  <c r="BG140" i="4"/>
  <c r="BF140" i="4"/>
  <c r="AA140" i="4"/>
  <c r="Y140" i="4"/>
  <c r="W140" i="4"/>
  <c r="BK140" i="4"/>
  <c r="N140" i="4"/>
  <c r="BE140" i="4"/>
  <c r="BI139" i="4"/>
  <c r="BH139" i="4"/>
  <c r="BG139" i="4"/>
  <c r="BF139" i="4"/>
  <c r="AA139" i="4"/>
  <c r="Y139" i="4"/>
  <c r="W139" i="4"/>
  <c r="BK139" i="4"/>
  <c r="N139" i="4"/>
  <c r="BE139" i="4" s="1"/>
  <c r="BI138" i="4"/>
  <c r="BH138" i="4"/>
  <c r="BG138" i="4"/>
  <c r="BF138" i="4"/>
  <c r="AA138" i="4"/>
  <c r="Y138" i="4"/>
  <c r="W138" i="4"/>
  <c r="BK138" i="4"/>
  <c r="N138" i="4"/>
  <c r="BE138" i="4"/>
  <c r="BI137" i="4"/>
  <c r="BH137" i="4"/>
  <c r="BG137" i="4"/>
  <c r="BF137" i="4"/>
  <c r="AA137" i="4"/>
  <c r="Y137" i="4"/>
  <c r="W137" i="4"/>
  <c r="BK137" i="4"/>
  <c r="N137" i="4"/>
  <c r="BE137" i="4"/>
  <c r="BI136" i="4"/>
  <c r="BH136" i="4"/>
  <c r="BG136" i="4"/>
  <c r="BF136" i="4"/>
  <c r="AA136" i="4"/>
  <c r="Y136" i="4"/>
  <c r="W136" i="4"/>
  <c r="BK136" i="4"/>
  <c r="N136" i="4"/>
  <c r="BE136" i="4" s="1"/>
  <c r="BI135" i="4"/>
  <c r="BH135" i="4"/>
  <c r="BG135" i="4"/>
  <c r="BF135" i="4"/>
  <c r="AA135" i="4"/>
  <c r="Y135" i="4"/>
  <c r="W135" i="4"/>
  <c r="BK135" i="4"/>
  <c r="N135" i="4"/>
  <c r="BE135" i="4"/>
  <c r="BI134" i="4"/>
  <c r="BH134" i="4"/>
  <c r="BG134" i="4"/>
  <c r="BF134" i="4"/>
  <c r="AA134" i="4"/>
  <c r="Y134" i="4"/>
  <c r="W134" i="4"/>
  <c r="BK134" i="4"/>
  <c r="N134" i="4"/>
  <c r="BE134" i="4"/>
  <c r="BI133" i="4"/>
  <c r="BH133" i="4"/>
  <c r="BG133" i="4"/>
  <c r="BF133" i="4"/>
  <c r="AA133" i="4"/>
  <c r="Y133" i="4"/>
  <c r="W133" i="4"/>
  <c r="BK133" i="4"/>
  <c r="N133" i="4"/>
  <c r="BE133" i="4" s="1"/>
  <c r="BI132" i="4"/>
  <c r="BH132" i="4"/>
  <c r="BG132" i="4"/>
  <c r="BF132" i="4"/>
  <c r="AA132" i="4"/>
  <c r="Y132" i="4"/>
  <c r="W132" i="4"/>
  <c r="BK132" i="4"/>
  <c r="N132" i="4"/>
  <c r="BE132" i="4"/>
  <c r="BI131" i="4"/>
  <c r="BH131" i="4"/>
  <c r="BG131" i="4"/>
  <c r="BF131" i="4"/>
  <c r="AA131" i="4"/>
  <c r="Y131" i="4"/>
  <c r="W131" i="4"/>
  <c r="W123" i="4" s="1"/>
  <c r="BK131" i="4"/>
  <c r="N131" i="4"/>
  <c r="BE131" i="4"/>
  <c r="BI130" i="4"/>
  <c r="BH130" i="4"/>
  <c r="BG130" i="4"/>
  <c r="BF130" i="4"/>
  <c r="AA130" i="4"/>
  <c r="Y130" i="4"/>
  <c r="W130" i="4"/>
  <c r="BK130" i="4"/>
  <c r="N130" i="4"/>
  <c r="BE130" i="4" s="1"/>
  <c r="BI129" i="4"/>
  <c r="BH129" i="4"/>
  <c r="BG129" i="4"/>
  <c r="BF129" i="4"/>
  <c r="AA129" i="4"/>
  <c r="Y129" i="4"/>
  <c r="W129" i="4"/>
  <c r="BK129" i="4"/>
  <c r="N129" i="4"/>
  <c r="BE129" i="4"/>
  <c r="BI128" i="4"/>
  <c r="BH128" i="4"/>
  <c r="BG128" i="4"/>
  <c r="BF128" i="4"/>
  <c r="AA128" i="4"/>
  <c r="Y128" i="4"/>
  <c r="W128" i="4"/>
  <c r="BK128" i="4"/>
  <c r="N128" i="4"/>
  <c r="BE128" i="4"/>
  <c r="BI127" i="4"/>
  <c r="BH127" i="4"/>
  <c r="BG127" i="4"/>
  <c r="BF127" i="4"/>
  <c r="AA127" i="4"/>
  <c r="Y127" i="4"/>
  <c r="W127" i="4"/>
  <c r="BK127" i="4"/>
  <c r="N127" i="4"/>
  <c r="BE127" i="4" s="1"/>
  <c r="BI126" i="4"/>
  <c r="BH126" i="4"/>
  <c r="BG126" i="4"/>
  <c r="BF126" i="4"/>
  <c r="AA126" i="4"/>
  <c r="Y126" i="4"/>
  <c r="W126" i="4"/>
  <c r="BK126" i="4"/>
  <c r="N126" i="4"/>
  <c r="BE126" i="4"/>
  <c r="BI125" i="4"/>
  <c r="BH125" i="4"/>
  <c r="BG125" i="4"/>
  <c r="BF125" i="4"/>
  <c r="AA125" i="4"/>
  <c r="Y125" i="4"/>
  <c r="W125" i="4"/>
  <c r="BK125" i="4"/>
  <c r="N125" i="4"/>
  <c r="BE125" i="4"/>
  <c r="BI124" i="4"/>
  <c r="BH124" i="4"/>
  <c r="BG124" i="4"/>
  <c r="BF124" i="4"/>
  <c r="AA124" i="4"/>
  <c r="Y124" i="4"/>
  <c r="Y123" i="4" s="1"/>
  <c r="W124" i="4"/>
  <c r="BK124" i="4"/>
  <c r="N124" i="4"/>
  <c r="BE124" i="4" s="1"/>
  <c r="N89" i="4"/>
  <c r="M118" i="4"/>
  <c r="M117" i="4"/>
  <c r="F117" i="4"/>
  <c r="F115" i="4"/>
  <c r="F113" i="4"/>
  <c r="BI102" i="4"/>
  <c r="BH102" i="4"/>
  <c r="BG102" i="4"/>
  <c r="BF102" i="4"/>
  <c r="BI101" i="4"/>
  <c r="BH101" i="4"/>
  <c r="BG101" i="4"/>
  <c r="BF101" i="4"/>
  <c r="BI100" i="4"/>
  <c r="BH100" i="4"/>
  <c r="BG100" i="4"/>
  <c r="BF100" i="4"/>
  <c r="BI99" i="4"/>
  <c r="BH99" i="4"/>
  <c r="BG99" i="4"/>
  <c r="BF99" i="4"/>
  <c r="BI98" i="4"/>
  <c r="BH98" i="4"/>
  <c r="BG98" i="4"/>
  <c r="BF98" i="4"/>
  <c r="BI97" i="4"/>
  <c r="BH97" i="4"/>
  <c r="BG97" i="4"/>
  <c r="BF97" i="4"/>
  <c r="M84" i="4"/>
  <c r="M83" i="4"/>
  <c r="F83" i="4"/>
  <c r="F81" i="4"/>
  <c r="F79" i="4"/>
  <c r="O15" i="4"/>
  <c r="E15" i="4"/>
  <c r="F118" i="4"/>
  <c r="F84" i="4"/>
  <c r="O14" i="4"/>
  <c r="O9" i="4"/>
  <c r="M81" i="4" s="1"/>
  <c r="F6" i="4"/>
  <c r="F112" i="4"/>
  <c r="F78" i="4"/>
  <c r="N316" i="3"/>
  <c r="AY89" i="1"/>
  <c r="AX89" i="1"/>
  <c r="BI311" i="3"/>
  <c r="BH311" i="3"/>
  <c r="BG311" i="3"/>
  <c r="BF311" i="3"/>
  <c r="AA311" i="3"/>
  <c r="Y311" i="3"/>
  <c r="W311" i="3"/>
  <c r="BK311" i="3"/>
  <c r="N311" i="3"/>
  <c r="BE311" i="3"/>
  <c r="BI306" i="3"/>
  <c r="BH306" i="3"/>
  <c r="BG306" i="3"/>
  <c r="BF306" i="3"/>
  <c r="AA306" i="3"/>
  <c r="Y306" i="3"/>
  <c r="W306" i="3"/>
  <c r="BK306" i="3"/>
  <c r="N306" i="3"/>
  <c r="BE306" i="3"/>
  <c r="BI301" i="3"/>
  <c r="BH301" i="3"/>
  <c r="BG301" i="3"/>
  <c r="BF301" i="3"/>
  <c r="AA301" i="3"/>
  <c r="Y301" i="3"/>
  <c r="Y284" i="3" s="1"/>
  <c r="W301" i="3"/>
  <c r="BK301" i="3"/>
  <c r="N301" i="3"/>
  <c r="BE301" i="3" s="1"/>
  <c r="BI296" i="3"/>
  <c r="BH296" i="3"/>
  <c r="BG296" i="3"/>
  <c r="BF296" i="3"/>
  <c r="AA296" i="3"/>
  <c r="AA284" i="3" s="1"/>
  <c r="Y296" i="3"/>
  <c r="W296" i="3"/>
  <c r="BK296" i="3"/>
  <c r="BK284" i="3" s="1"/>
  <c r="N284" i="3" s="1"/>
  <c r="N99" i="3" s="1"/>
  <c r="N296" i="3"/>
  <c r="BE296" i="3"/>
  <c r="BI291" i="3"/>
  <c r="BH291" i="3"/>
  <c r="BG291" i="3"/>
  <c r="BF291" i="3"/>
  <c r="AA291" i="3"/>
  <c r="Y291" i="3"/>
  <c r="W291" i="3"/>
  <c r="BK291" i="3"/>
  <c r="N291" i="3"/>
  <c r="BE291" i="3"/>
  <c r="BI285" i="3"/>
  <c r="BH285" i="3"/>
  <c r="BG285" i="3"/>
  <c r="BF285" i="3"/>
  <c r="AA285" i="3"/>
  <c r="Y285" i="3"/>
  <c r="W285" i="3"/>
  <c r="BK285" i="3"/>
  <c r="N285" i="3"/>
  <c r="BE285" i="3"/>
  <c r="BI283" i="3"/>
  <c r="BH283" i="3"/>
  <c r="BG283" i="3"/>
  <c r="BF283" i="3"/>
  <c r="AA283" i="3"/>
  <c r="Y283" i="3"/>
  <c r="W283" i="3"/>
  <c r="BK283" i="3"/>
  <c r="N283" i="3"/>
  <c r="BE283" i="3"/>
  <c r="BI282" i="3"/>
  <c r="BH282" i="3"/>
  <c r="BG282" i="3"/>
  <c r="BF282" i="3"/>
  <c r="AA282" i="3"/>
  <c r="Y282" i="3"/>
  <c r="Y273" i="3" s="1"/>
  <c r="W282" i="3"/>
  <c r="BK282" i="3"/>
  <c r="N282" i="3"/>
  <c r="BE282" i="3"/>
  <c r="BI278" i="3"/>
  <c r="BH278" i="3"/>
  <c r="BG278" i="3"/>
  <c r="BF278" i="3"/>
  <c r="AA278" i="3"/>
  <c r="Y278" i="3"/>
  <c r="W278" i="3"/>
  <c r="BK278" i="3"/>
  <c r="N278" i="3"/>
  <c r="BE278" i="3" s="1"/>
  <c r="BI274" i="3"/>
  <c r="BH274" i="3"/>
  <c r="BG274" i="3"/>
  <c r="BF274" i="3"/>
  <c r="AA274" i="3"/>
  <c r="AA273" i="3" s="1"/>
  <c r="Y274" i="3"/>
  <c r="W274" i="3"/>
  <c r="W273" i="3"/>
  <c r="BK274" i="3"/>
  <c r="N274" i="3"/>
  <c r="BE274" i="3" s="1"/>
  <c r="BI272" i="3"/>
  <c r="BH272" i="3"/>
  <c r="BG272" i="3"/>
  <c r="BF272" i="3"/>
  <c r="AA272" i="3"/>
  <c r="Y272" i="3"/>
  <c r="W272" i="3"/>
  <c r="BK272" i="3"/>
  <c r="N272" i="3"/>
  <c r="BE272" i="3"/>
  <c r="BI263" i="3"/>
  <c r="BH263" i="3"/>
  <c r="BG263" i="3"/>
  <c r="BF263" i="3"/>
  <c r="AA263" i="3"/>
  <c r="Y263" i="3"/>
  <c r="W263" i="3"/>
  <c r="BK263" i="3"/>
  <c r="N263" i="3"/>
  <c r="BE263" i="3" s="1"/>
  <c r="BI256" i="3"/>
  <c r="BH256" i="3"/>
  <c r="BG256" i="3"/>
  <c r="BF256" i="3"/>
  <c r="AA256" i="3"/>
  <c r="Y256" i="3"/>
  <c r="W256" i="3"/>
  <c r="BK256" i="3"/>
  <c r="N256" i="3"/>
  <c r="BE256" i="3"/>
  <c r="BI252" i="3"/>
  <c r="BH252" i="3"/>
  <c r="BG252" i="3"/>
  <c r="BF252" i="3"/>
  <c r="AA252" i="3"/>
  <c r="Y252" i="3"/>
  <c r="W252" i="3"/>
  <c r="BK252" i="3"/>
  <c r="N252" i="3"/>
  <c r="BE252" i="3"/>
  <c r="BI245" i="3"/>
  <c r="BH245" i="3"/>
  <c r="BG245" i="3"/>
  <c r="BF245" i="3"/>
  <c r="AA245" i="3"/>
  <c r="Y245" i="3"/>
  <c r="Y229" i="3" s="1"/>
  <c r="W245" i="3"/>
  <c r="BK245" i="3"/>
  <c r="N245" i="3"/>
  <c r="BE245" i="3" s="1"/>
  <c r="BI239" i="3"/>
  <c r="BH239" i="3"/>
  <c r="BG239" i="3"/>
  <c r="BF239" i="3"/>
  <c r="AA239" i="3"/>
  <c r="AA229" i="3" s="1"/>
  <c r="Y239" i="3"/>
  <c r="W239" i="3"/>
  <c r="BK239" i="3"/>
  <c r="BK229" i="3" s="1"/>
  <c r="N229" i="3" s="1"/>
  <c r="N97" i="3" s="1"/>
  <c r="N239" i="3"/>
  <c r="BE239" i="3"/>
  <c r="BI235" i="3"/>
  <c r="BH235" i="3"/>
  <c r="BG235" i="3"/>
  <c r="BF235" i="3"/>
  <c r="AA235" i="3"/>
  <c r="Y235" i="3"/>
  <c r="W235" i="3"/>
  <c r="BK235" i="3"/>
  <c r="N235" i="3"/>
  <c r="BE235" i="3"/>
  <c r="BI230" i="3"/>
  <c r="BH230" i="3"/>
  <c r="BG230" i="3"/>
  <c r="BF230" i="3"/>
  <c r="AA230" i="3"/>
  <c r="Y230" i="3"/>
  <c r="W230" i="3"/>
  <c r="BK230" i="3"/>
  <c r="N230" i="3"/>
  <c r="BE230" i="3"/>
  <c r="BI228" i="3"/>
  <c r="BH228" i="3"/>
  <c r="BG228" i="3"/>
  <c r="BF228" i="3"/>
  <c r="AA228" i="3"/>
  <c r="AA222" i="3" s="1"/>
  <c r="Y228" i="3"/>
  <c r="W228" i="3"/>
  <c r="BK228" i="3"/>
  <c r="N228" i="3"/>
  <c r="BE228" i="3"/>
  <c r="BI224" i="3"/>
  <c r="BH224" i="3"/>
  <c r="BG224" i="3"/>
  <c r="BF224" i="3"/>
  <c r="AA224" i="3"/>
  <c r="Y224" i="3"/>
  <c r="Y222" i="3" s="1"/>
  <c r="W224" i="3"/>
  <c r="BK224" i="3"/>
  <c r="N224" i="3"/>
  <c r="BE224" i="3"/>
  <c r="BI223" i="3"/>
  <c r="BH223" i="3"/>
  <c r="BG223" i="3"/>
  <c r="BF223" i="3"/>
  <c r="AA223" i="3"/>
  <c r="Y223" i="3"/>
  <c r="W223" i="3"/>
  <c r="W222" i="3"/>
  <c r="BK223" i="3"/>
  <c r="BK222" i="3"/>
  <c r="N223" i="3"/>
  <c r="BE223" i="3"/>
  <c r="BI220" i="3"/>
  <c r="BH220" i="3"/>
  <c r="BG220" i="3"/>
  <c r="BF220" i="3"/>
  <c r="AA220" i="3"/>
  <c r="AA219" i="3" s="1"/>
  <c r="Y220" i="3"/>
  <c r="Y219" i="3"/>
  <c r="W220" i="3"/>
  <c r="W219" i="3"/>
  <c r="BK220" i="3"/>
  <c r="BK219" i="3" s="1"/>
  <c r="N219" i="3" s="1"/>
  <c r="N220" i="3"/>
  <c r="BE220" i="3" s="1"/>
  <c r="N94" i="3"/>
  <c r="BI218" i="3"/>
  <c r="BH218" i="3"/>
  <c r="BG218" i="3"/>
  <c r="BF218" i="3"/>
  <c r="AA218" i="3"/>
  <c r="Y218" i="3"/>
  <c r="W218" i="3"/>
  <c r="W212" i="3" s="1"/>
  <c r="BK218" i="3"/>
  <c r="N218" i="3"/>
  <c r="BE218" i="3"/>
  <c r="BI217" i="3"/>
  <c r="BH217" i="3"/>
  <c r="BG217" i="3"/>
  <c r="BF217" i="3"/>
  <c r="AA217" i="3"/>
  <c r="Y217" i="3"/>
  <c r="W217" i="3"/>
  <c r="BK217" i="3"/>
  <c r="N217" i="3"/>
  <c r="BE217" i="3" s="1"/>
  <c r="BI214" i="3"/>
  <c r="BH214" i="3"/>
  <c r="BG214" i="3"/>
  <c r="BF214" i="3"/>
  <c r="AA214" i="3"/>
  <c r="AA212" i="3" s="1"/>
  <c r="Y214" i="3"/>
  <c r="W214" i="3"/>
  <c r="BK214" i="3"/>
  <c r="N214" i="3"/>
  <c r="BE214" i="3"/>
  <c r="BI213" i="3"/>
  <c r="BH213" i="3"/>
  <c r="BG213" i="3"/>
  <c r="BF213" i="3"/>
  <c r="AA213" i="3"/>
  <c r="Y213" i="3"/>
  <c r="Y212" i="3" s="1"/>
  <c r="W213" i="3"/>
  <c r="BK213" i="3"/>
  <c r="BK212" i="3"/>
  <c r="N212" i="3" s="1"/>
  <c r="N93" i="3" s="1"/>
  <c r="N213" i="3"/>
  <c r="BE213" i="3"/>
  <c r="BI207" i="3"/>
  <c r="BH207" i="3"/>
  <c r="BG207" i="3"/>
  <c r="BF207" i="3"/>
  <c r="AA207" i="3"/>
  <c r="Y207" i="3"/>
  <c r="W207" i="3"/>
  <c r="BK207" i="3"/>
  <c r="N207" i="3"/>
  <c r="BE207" i="3" s="1"/>
  <c r="BI202" i="3"/>
  <c r="BH202" i="3"/>
  <c r="BG202" i="3"/>
  <c r="BF202" i="3"/>
  <c r="AA202" i="3"/>
  <c r="Y202" i="3"/>
  <c r="W202" i="3"/>
  <c r="BK202" i="3"/>
  <c r="N202" i="3"/>
  <c r="BE202" i="3"/>
  <c r="BI198" i="3"/>
  <c r="BH198" i="3"/>
  <c r="BG198" i="3"/>
  <c r="BF198" i="3"/>
  <c r="AA198" i="3"/>
  <c r="Y198" i="3"/>
  <c r="W198" i="3"/>
  <c r="BK198" i="3"/>
  <c r="N198" i="3"/>
  <c r="BE198" i="3"/>
  <c r="BI194" i="3"/>
  <c r="BH194" i="3"/>
  <c r="BG194" i="3"/>
  <c r="BF194" i="3"/>
  <c r="AA194" i="3"/>
  <c r="Y194" i="3"/>
  <c r="W194" i="3"/>
  <c r="BK194" i="3"/>
  <c r="N194" i="3"/>
  <c r="BE194" i="3" s="1"/>
  <c r="BI187" i="3"/>
  <c r="BH187" i="3"/>
  <c r="BG187" i="3"/>
  <c r="BF187" i="3"/>
  <c r="AA187" i="3"/>
  <c r="Y187" i="3"/>
  <c r="W187" i="3"/>
  <c r="BK187" i="3"/>
  <c r="N187" i="3"/>
  <c r="BE187" i="3"/>
  <c r="BI183" i="3"/>
  <c r="BH183" i="3"/>
  <c r="BG183" i="3"/>
  <c r="BF183" i="3"/>
  <c r="AA183" i="3"/>
  <c r="Y183" i="3"/>
  <c r="Y163" i="3" s="1"/>
  <c r="W183" i="3"/>
  <c r="BK183" i="3"/>
  <c r="N183" i="3"/>
  <c r="BE183" i="3"/>
  <c r="BI176" i="3"/>
  <c r="BH176" i="3"/>
  <c r="BG176" i="3"/>
  <c r="BF176" i="3"/>
  <c r="AA176" i="3"/>
  <c r="Y176" i="3"/>
  <c r="W176" i="3"/>
  <c r="BK176" i="3"/>
  <c r="N176" i="3"/>
  <c r="BE176" i="3" s="1"/>
  <c r="BI172" i="3"/>
  <c r="BH172" i="3"/>
  <c r="BG172" i="3"/>
  <c r="BF172" i="3"/>
  <c r="AA172" i="3"/>
  <c r="AA163" i="3" s="1"/>
  <c r="Y172" i="3"/>
  <c r="W172" i="3"/>
  <c r="BK172" i="3"/>
  <c r="N172" i="3"/>
  <c r="BE172" i="3"/>
  <c r="BI168" i="3"/>
  <c r="BH168" i="3"/>
  <c r="BG168" i="3"/>
  <c r="BF168" i="3"/>
  <c r="AA168" i="3"/>
  <c r="Y168" i="3"/>
  <c r="W168" i="3"/>
  <c r="BK168" i="3"/>
  <c r="N168" i="3"/>
  <c r="BE168" i="3"/>
  <c r="BI164" i="3"/>
  <c r="BH164" i="3"/>
  <c r="BG164" i="3"/>
  <c r="BF164" i="3"/>
  <c r="AA164" i="3"/>
  <c r="Y164" i="3"/>
  <c r="W164" i="3"/>
  <c r="BK164" i="3"/>
  <c r="N164" i="3"/>
  <c r="BE164" i="3" s="1"/>
  <c r="BI158" i="3"/>
  <c r="BH158" i="3"/>
  <c r="BG158" i="3"/>
  <c r="BF158" i="3"/>
  <c r="AA158" i="3"/>
  <c r="AA149" i="3" s="1"/>
  <c r="Y158" i="3"/>
  <c r="W158" i="3"/>
  <c r="BK158" i="3"/>
  <c r="N158" i="3"/>
  <c r="BE158" i="3"/>
  <c r="BI154" i="3"/>
  <c r="BH154" i="3"/>
  <c r="BG154" i="3"/>
  <c r="BF154" i="3"/>
  <c r="AA154" i="3"/>
  <c r="Y154" i="3"/>
  <c r="Y149" i="3" s="1"/>
  <c r="W154" i="3"/>
  <c r="BK154" i="3"/>
  <c r="N154" i="3"/>
  <c r="BE154" i="3"/>
  <c r="BI150" i="3"/>
  <c r="BH150" i="3"/>
  <c r="BG150" i="3"/>
  <c r="BF150" i="3"/>
  <c r="AA150" i="3"/>
  <c r="Y150" i="3"/>
  <c r="W150" i="3"/>
  <c r="W149" i="3" s="1"/>
  <c r="BK150" i="3"/>
  <c r="BK149" i="3"/>
  <c r="N149" i="3" s="1"/>
  <c r="N91" i="3" s="1"/>
  <c r="N150" i="3"/>
  <c r="BE150" i="3" s="1"/>
  <c r="BI145" i="3"/>
  <c r="BH145" i="3"/>
  <c r="BG145" i="3"/>
  <c r="BF145" i="3"/>
  <c r="AA145" i="3"/>
  <c r="Y145" i="3"/>
  <c r="W145" i="3"/>
  <c r="BK145" i="3"/>
  <c r="N145" i="3"/>
  <c r="BE145" i="3"/>
  <c r="BI141" i="3"/>
  <c r="BH141" i="3"/>
  <c r="BG141" i="3"/>
  <c r="BF141" i="3"/>
  <c r="AA141" i="3"/>
  <c r="Y141" i="3"/>
  <c r="W141" i="3"/>
  <c r="BK141" i="3"/>
  <c r="N141" i="3"/>
  <c r="BE141" i="3"/>
  <c r="BI137" i="3"/>
  <c r="BH137" i="3"/>
  <c r="BG137" i="3"/>
  <c r="BF137" i="3"/>
  <c r="AA137" i="3"/>
  <c r="Y137" i="3"/>
  <c r="Y128" i="3" s="1"/>
  <c r="W137" i="3"/>
  <c r="BK137" i="3"/>
  <c r="N137" i="3"/>
  <c r="BE137" i="3" s="1"/>
  <c r="BI133" i="3"/>
  <c r="BH133" i="3"/>
  <c r="BG133" i="3"/>
  <c r="BF133" i="3"/>
  <c r="AA133" i="3"/>
  <c r="AA128" i="3" s="1"/>
  <c r="Y133" i="3"/>
  <c r="W133" i="3"/>
  <c r="BK133" i="3"/>
  <c r="BK128" i="3" s="1"/>
  <c r="N133" i="3"/>
  <c r="BE133" i="3"/>
  <c r="BI129" i="3"/>
  <c r="BH129" i="3"/>
  <c r="BG129" i="3"/>
  <c r="BF129" i="3"/>
  <c r="AA129" i="3"/>
  <c r="Y129" i="3"/>
  <c r="W129" i="3"/>
  <c r="W128" i="3" s="1"/>
  <c r="BK129" i="3"/>
  <c r="N129" i="3"/>
  <c r="BE129" i="3" s="1"/>
  <c r="M123" i="3"/>
  <c r="M122" i="3"/>
  <c r="F122" i="3"/>
  <c r="F120" i="3"/>
  <c r="F118" i="3"/>
  <c r="BI107" i="3"/>
  <c r="BH107" i="3"/>
  <c r="BG107" i="3"/>
  <c r="BF107" i="3"/>
  <c r="BI106" i="3"/>
  <c r="BH106" i="3"/>
  <c r="BG106" i="3"/>
  <c r="BF106" i="3"/>
  <c r="BI105" i="3"/>
  <c r="BH105" i="3"/>
  <c r="BG105" i="3"/>
  <c r="BF105" i="3"/>
  <c r="BI104" i="3"/>
  <c r="BH104" i="3"/>
  <c r="BG104" i="3"/>
  <c r="BF104" i="3"/>
  <c r="BI103" i="3"/>
  <c r="BH103" i="3"/>
  <c r="BG103" i="3"/>
  <c r="BF103" i="3"/>
  <c r="BI102" i="3"/>
  <c r="BH102" i="3"/>
  <c r="BG102" i="3"/>
  <c r="BF102" i="3"/>
  <c r="M33" i="3" s="1"/>
  <c r="AW89" i="1" s="1"/>
  <c r="M84" i="3"/>
  <c r="M83" i="3"/>
  <c r="F83" i="3"/>
  <c r="F81" i="3"/>
  <c r="F79" i="3"/>
  <c r="O15" i="3"/>
  <c r="E15" i="3"/>
  <c r="F123" i="3"/>
  <c r="F84" i="3"/>
  <c r="O14" i="3"/>
  <c r="O9" i="3"/>
  <c r="F6" i="3"/>
  <c r="F117" i="3" s="1"/>
  <c r="F78" i="3"/>
  <c r="N143" i="2"/>
  <c r="AY88" i="1"/>
  <c r="AX88" i="1"/>
  <c r="BI141" i="2"/>
  <c r="BH141" i="2"/>
  <c r="BG141" i="2"/>
  <c r="BF141" i="2"/>
  <c r="AA141" i="2"/>
  <c r="AA140" i="2"/>
  <c r="Y141" i="2"/>
  <c r="Y140" i="2" s="1"/>
  <c r="W141" i="2"/>
  <c r="W140" i="2"/>
  <c r="BK141" i="2"/>
  <c r="BK140" i="2" s="1"/>
  <c r="N140" i="2" s="1"/>
  <c r="N141" i="2"/>
  <c r="BE141" i="2"/>
  <c r="N93" i="2"/>
  <c r="BI138" i="2"/>
  <c r="BH138" i="2"/>
  <c r="BG138" i="2"/>
  <c r="BF138" i="2"/>
  <c r="AA138" i="2"/>
  <c r="Y138" i="2"/>
  <c r="W138" i="2"/>
  <c r="BK138" i="2"/>
  <c r="N138" i="2"/>
  <c r="BE138" i="2" s="1"/>
  <c r="BI136" i="2"/>
  <c r="BH136" i="2"/>
  <c r="BG136" i="2"/>
  <c r="BF136" i="2"/>
  <c r="AA136" i="2"/>
  <c r="Y136" i="2"/>
  <c r="Y135" i="2" s="1"/>
  <c r="W136" i="2"/>
  <c r="W135" i="2" s="1"/>
  <c r="BK136" i="2"/>
  <c r="BK135" i="2" s="1"/>
  <c r="N135" i="2" s="1"/>
  <c r="N92" i="2" s="1"/>
  <c r="N136" i="2"/>
  <c r="BE136" i="2" s="1"/>
  <c r="BI133" i="2"/>
  <c r="BH133" i="2"/>
  <c r="BG133" i="2"/>
  <c r="BF133" i="2"/>
  <c r="AA133" i="2"/>
  <c r="Y133" i="2"/>
  <c r="W133" i="2"/>
  <c r="BK133" i="2"/>
  <c r="N133" i="2"/>
  <c r="BE133" i="2" s="1"/>
  <c r="BI131" i="2"/>
  <c r="BH131" i="2"/>
  <c r="BG131" i="2"/>
  <c r="BF131" i="2"/>
  <c r="AA131" i="2"/>
  <c r="AA130" i="2" s="1"/>
  <c r="Y131" i="2"/>
  <c r="Y130" i="2" s="1"/>
  <c r="W131" i="2"/>
  <c r="W130" i="2" s="1"/>
  <c r="BK131" i="2"/>
  <c r="BK130" i="2"/>
  <c r="N130" i="2" s="1"/>
  <c r="N91" i="2" s="1"/>
  <c r="N131" i="2"/>
  <c r="BE131" i="2" s="1"/>
  <c r="BI128" i="2"/>
  <c r="BH128" i="2"/>
  <c r="BG128" i="2"/>
  <c r="BF128" i="2"/>
  <c r="AA128" i="2"/>
  <c r="Y128" i="2"/>
  <c r="W128" i="2"/>
  <c r="BK128" i="2"/>
  <c r="N128" i="2"/>
  <c r="BE128" i="2"/>
  <c r="BI127" i="2"/>
  <c r="BH127" i="2"/>
  <c r="BG127" i="2"/>
  <c r="BF127" i="2"/>
  <c r="AA127" i="2"/>
  <c r="Y127" i="2"/>
  <c r="W127" i="2"/>
  <c r="BK127" i="2"/>
  <c r="N127" i="2"/>
  <c r="BE127" i="2" s="1"/>
  <c r="BI125" i="2"/>
  <c r="BH125" i="2"/>
  <c r="BG125" i="2"/>
  <c r="BF125" i="2"/>
  <c r="AA125" i="2"/>
  <c r="Y125" i="2"/>
  <c r="W125" i="2"/>
  <c r="BK125" i="2"/>
  <c r="N125" i="2"/>
  <c r="BE125" i="2" s="1"/>
  <c r="BI123" i="2"/>
  <c r="BH123" i="2"/>
  <c r="BG123" i="2"/>
  <c r="BF123" i="2"/>
  <c r="AA123" i="2"/>
  <c r="AA122" i="2" s="1"/>
  <c r="Y123" i="2"/>
  <c r="W123" i="2"/>
  <c r="W122" i="2"/>
  <c r="W121" i="2" s="1"/>
  <c r="W120" i="2"/>
  <c r="AU88" i="1"/>
  <c r="BK123" i="2"/>
  <c r="BK122" i="2"/>
  <c r="N122" i="2" s="1"/>
  <c r="N90" i="2" s="1"/>
  <c r="N123" i="2"/>
  <c r="BE123" i="2" s="1"/>
  <c r="M117" i="2"/>
  <c r="M116" i="2"/>
  <c r="F116" i="2"/>
  <c r="F114" i="2"/>
  <c r="F112" i="2"/>
  <c r="BI101" i="2"/>
  <c r="BH101" i="2"/>
  <c r="BG101" i="2"/>
  <c r="BF101" i="2"/>
  <c r="BI100" i="2"/>
  <c r="BH100" i="2"/>
  <c r="BG100" i="2"/>
  <c r="BF100" i="2"/>
  <c r="BI99" i="2"/>
  <c r="BH99" i="2"/>
  <c r="BG99" i="2"/>
  <c r="BF99" i="2"/>
  <c r="BI98" i="2"/>
  <c r="BH98" i="2"/>
  <c r="BG98" i="2"/>
  <c r="BF98" i="2"/>
  <c r="BI97" i="2"/>
  <c r="BH97" i="2"/>
  <c r="BG97" i="2"/>
  <c r="BF97" i="2"/>
  <c r="BI96" i="2"/>
  <c r="H36" i="2" s="1"/>
  <c r="BD88" i="1" s="1"/>
  <c r="BH96" i="2"/>
  <c r="BG96" i="2"/>
  <c r="BF96" i="2"/>
  <c r="M84" i="2"/>
  <c r="M83" i="2"/>
  <c r="F83" i="2"/>
  <c r="F81" i="2"/>
  <c r="F79" i="2"/>
  <c r="O15" i="2"/>
  <c r="E15" i="2"/>
  <c r="F117" i="2"/>
  <c r="F84" i="2"/>
  <c r="O14" i="2"/>
  <c r="O9" i="2"/>
  <c r="M81" i="2" s="1"/>
  <c r="M114" i="2"/>
  <c r="F6" i="2"/>
  <c r="F111" i="2"/>
  <c r="F78" i="2"/>
  <c r="CK97" i="1"/>
  <c r="CJ97" i="1"/>
  <c r="CI97" i="1"/>
  <c r="CC97" i="1"/>
  <c r="CH97" i="1"/>
  <c r="CB97" i="1"/>
  <c r="CG97" i="1"/>
  <c r="CA97" i="1"/>
  <c r="CF97" i="1"/>
  <c r="BZ97" i="1"/>
  <c r="CE97" i="1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H94" i="1"/>
  <c r="CG94" i="1"/>
  <c r="CF94" i="1"/>
  <c r="BZ94" i="1"/>
  <c r="CE94" i="1"/>
  <c r="AM83" i="1"/>
  <c r="L83" i="1"/>
  <c r="AM82" i="1"/>
  <c r="L82" i="1"/>
  <c r="AM80" i="1"/>
  <c r="L80" i="1"/>
  <c r="L78" i="1"/>
  <c r="L77" i="1"/>
  <c r="H35" i="5" l="1"/>
  <c r="BC91" i="1" s="1"/>
  <c r="H33" i="5"/>
  <c r="BA91" i="1" s="1"/>
  <c r="H33" i="4"/>
  <c r="BA90" i="1" s="1"/>
  <c r="H34" i="3"/>
  <c r="BB89" i="1" s="1"/>
  <c r="H36" i="3"/>
  <c r="BD89" i="1" s="1"/>
  <c r="H33" i="2"/>
  <c r="BA88" i="1" s="1"/>
  <c r="Y127" i="3"/>
  <c r="BK180" i="4"/>
  <c r="N180" i="4" s="1"/>
  <c r="N92" i="4" s="1"/>
  <c r="AA166" i="4"/>
  <c r="AA127" i="3"/>
  <c r="AA126" i="3" s="1"/>
  <c r="Y221" i="3"/>
  <c r="W121" i="5"/>
  <c r="W120" i="5" s="1"/>
  <c r="AU91" i="1" s="1"/>
  <c r="Y121" i="5"/>
  <c r="Y120" i="5" s="1"/>
  <c r="N128" i="3"/>
  <c r="N90" i="3" s="1"/>
  <c r="W166" i="4"/>
  <c r="W121" i="4" s="1"/>
  <c r="AU90" i="1" s="1"/>
  <c r="H36" i="5"/>
  <c r="BD91" i="1" s="1"/>
  <c r="M33" i="4"/>
  <c r="AW90" i="1" s="1"/>
  <c r="AA123" i="4"/>
  <c r="AA121" i="4" s="1"/>
  <c r="Y122" i="2"/>
  <c r="Y121" i="2" s="1"/>
  <c r="Y120" i="2" s="1"/>
  <c r="Y139" i="5"/>
  <c r="W229" i="3"/>
  <c r="W221" i="3" s="1"/>
  <c r="W284" i="3"/>
  <c r="H34" i="4"/>
  <c r="BB90" i="1" s="1"/>
  <c r="W163" i="3"/>
  <c r="AA221" i="3"/>
  <c r="M115" i="4"/>
  <c r="H36" i="4"/>
  <c r="BD90" i="1" s="1"/>
  <c r="N122" i="5"/>
  <c r="N90" i="5" s="1"/>
  <c r="BK121" i="5"/>
  <c r="N222" i="3"/>
  <c r="N96" i="3" s="1"/>
  <c r="BK221" i="3"/>
  <c r="N221" i="3" s="1"/>
  <c r="N95" i="3" s="1"/>
  <c r="H35" i="4"/>
  <c r="BC90" i="1" s="1"/>
  <c r="M33" i="2"/>
  <c r="AW88" i="1" s="1"/>
  <c r="Y166" i="4"/>
  <c r="Y121" i="4" s="1"/>
  <c r="H34" i="2"/>
  <c r="BB88" i="1" s="1"/>
  <c r="M33" i="5"/>
  <c r="AW91" i="1" s="1"/>
  <c r="AA122" i="5"/>
  <c r="W139" i="5"/>
  <c r="W253" i="5"/>
  <c r="M120" i="3"/>
  <c r="M81" i="3"/>
  <c r="AA135" i="2"/>
  <c r="AA121" i="2" s="1"/>
  <c r="AA120" i="2" s="1"/>
  <c r="H34" i="5"/>
  <c r="BB91" i="1" s="1"/>
  <c r="AA188" i="5"/>
  <c r="BK123" i="4"/>
  <c r="BK163" i="3"/>
  <c r="N163" i="3" s="1"/>
  <c r="N92" i="3" s="1"/>
  <c r="W127" i="3"/>
  <c r="W180" i="4"/>
  <c r="H35" i="2"/>
  <c r="BC88" i="1" s="1"/>
  <c r="BK121" i="2"/>
  <c r="H35" i="3"/>
  <c r="BC89" i="1" s="1"/>
  <c r="BK273" i="3"/>
  <c r="N273" i="3" s="1"/>
  <c r="N98" i="3" s="1"/>
  <c r="Y188" i="5"/>
  <c r="AA253" i="5"/>
  <c r="H33" i="3"/>
  <c r="BA89" i="1" s="1"/>
  <c r="BD87" i="1" l="1"/>
  <c r="W35" i="1" s="1"/>
  <c r="BA87" i="1"/>
  <c r="W32" i="1" s="1"/>
  <c r="BC87" i="1"/>
  <c r="AA121" i="5"/>
  <c r="AA120" i="5" s="1"/>
  <c r="BK120" i="5"/>
  <c r="N120" i="5" s="1"/>
  <c r="N88" i="5" s="1"/>
  <c r="N121" i="5"/>
  <c r="N89" i="5" s="1"/>
  <c r="BK127" i="3"/>
  <c r="Y126" i="3"/>
  <c r="W126" i="3"/>
  <c r="AU89" i="1" s="1"/>
  <c r="AU87" i="1" s="1"/>
  <c r="BB87" i="1"/>
  <c r="BK166" i="4"/>
  <c r="N166" i="4" s="1"/>
  <c r="N91" i="4" s="1"/>
  <c r="N123" i="4"/>
  <c r="N90" i="4" s="1"/>
  <c r="N121" i="2"/>
  <c r="N89" i="2" s="1"/>
  <c r="BK120" i="2"/>
  <c r="N120" i="2" s="1"/>
  <c r="N88" i="2" s="1"/>
  <c r="AW87" i="1" l="1"/>
  <c r="AK32" i="1" s="1"/>
  <c r="BK126" i="3"/>
  <c r="N126" i="3" s="1"/>
  <c r="N88" i="3" s="1"/>
  <c r="N127" i="3"/>
  <c r="N89" i="3" s="1"/>
  <c r="N100" i="2"/>
  <c r="BE100" i="2" s="1"/>
  <c r="N98" i="2"/>
  <c r="BE98" i="2" s="1"/>
  <c r="N101" i="2"/>
  <c r="BE101" i="2" s="1"/>
  <c r="N99" i="2"/>
  <c r="BE99" i="2" s="1"/>
  <c r="N97" i="2"/>
  <c r="BE97" i="2" s="1"/>
  <c r="M27" i="2"/>
  <c r="N96" i="2"/>
  <c r="W34" i="1"/>
  <c r="AY87" i="1"/>
  <c r="W33" i="1"/>
  <c r="AX87" i="1"/>
  <c r="N96" i="5"/>
  <c r="N100" i="5"/>
  <c r="BE100" i="5" s="1"/>
  <c r="N98" i="5"/>
  <c r="BE98" i="5" s="1"/>
  <c r="N101" i="5"/>
  <c r="BE101" i="5" s="1"/>
  <c r="N99" i="5"/>
  <c r="BE99" i="5" s="1"/>
  <c r="N97" i="5"/>
  <c r="BE97" i="5" s="1"/>
  <c r="M27" i="5"/>
  <c r="BK121" i="4"/>
  <c r="N121" i="4" s="1"/>
  <c r="N88" i="4" s="1"/>
  <c r="N101" i="4" l="1"/>
  <c r="BE101" i="4" s="1"/>
  <c r="N99" i="4"/>
  <c r="BE99" i="4" s="1"/>
  <c r="N102" i="4"/>
  <c r="BE102" i="4" s="1"/>
  <c r="N100" i="4"/>
  <c r="BE100" i="4" s="1"/>
  <c r="N98" i="4"/>
  <c r="BE98" i="4" s="1"/>
  <c r="M27" i="4"/>
  <c r="N97" i="4"/>
  <c r="BE96" i="2"/>
  <c r="N95" i="2"/>
  <c r="N95" i="5"/>
  <c r="BE96" i="5"/>
  <c r="N107" i="3"/>
  <c r="BE107" i="3" s="1"/>
  <c r="N105" i="3"/>
  <c r="BE105" i="3" s="1"/>
  <c r="N103" i="3"/>
  <c r="BE103" i="3" s="1"/>
  <c r="M27" i="3"/>
  <c r="N106" i="3"/>
  <c r="BE106" i="3" s="1"/>
  <c r="N104" i="3"/>
  <c r="BE104" i="3" s="1"/>
  <c r="N102" i="3"/>
  <c r="M32" i="2" l="1"/>
  <c r="AV88" i="1" s="1"/>
  <c r="AT88" i="1" s="1"/>
  <c r="H32" i="2"/>
  <c r="AZ88" i="1" s="1"/>
  <c r="BE97" i="4"/>
  <c r="N96" i="4"/>
  <c r="M28" i="2"/>
  <c r="L103" i="2"/>
  <c r="H32" i="5"/>
  <c r="AZ91" i="1" s="1"/>
  <c r="M32" i="5"/>
  <c r="AV91" i="1" s="1"/>
  <c r="AT91" i="1" s="1"/>
  <c r="N101" i="3"/>
  <c r="BE102" i="3"/>
  <c r="M28" i="5"/>
  <c r="L103" i="5"/>
  <c r="M32" i="3" l="1"/>
  <c r="AV89" i="1" s="1"/>
  <c r="AT89" i="1" s="1"/>
  <c r="H32" i="3"/>
  <c r="AZ89" i="1" s="1"/>
  <c r="M32" i="4"/>
  <c r="AV90" i="1" s="1"/>
  <c r="AT90" i="1" s="1"/>
  <c r="H32" i="4"/>
  <c r="AZ90" i="1" s="1"/>
  <c r="AS88" i="1"/>
  <c r="M30" i="2"/>
  <c r="M28" i="4"/>
  <c r="L104" i="4"/>
  <c r="M28" i="3"/>
  <c r="L109" i="3"/>
  <c r="AS91" i="1"/>
  <c r="M30" i="5"/>
  <c r="AZ87" i="1" l="1"/>
  <c r="AV87" i="1" s="1"/>
  <c r="AS90" i="1"/>
  <c r="M30" i="4"/>
  <c r="AG88" i="1"/>
  <c r="L38" i="2"/>
  <c r="AS89" i="1"/>
  <c r="M30" i="3"/>
  <c r="AS87" i="1"/>
  <c r="AG91" i="1"/>
  <c r="AN91" i="1" s="1"/>
  <c r="L38" i="5"/>
  <c r="AT87" i="1" l="1"/>
  <c r="AG90" i="1"/>
  <c r="AN90" i="1" s="1"/>
  <c r="L38" i="4"/>
  <c r="L38" i="3"/>
  <c r="AG89" i="1"/>
  <c r="AN89" i="1" s="1"/>
  <c r="AN88" i="1"/>
  <c r="AG87" i="1" l="1"/>
  <c r="AG95" i="1" s="1"/>
  <c r="AG97" i="1" l="1"/>
  <c r="AG94" i="1"/>
  <c r="AG96" i="1"/>
  <c r="AK26" i="1"/>
  <c r="AN87" i="1"/>
  <c r="AV94" i="1"/>
  <c r="BY94" i="1" s="1"/>
  <c r="CD94" i="1"/>
  <c r="AG93" i="1"/>
  <c r="AV97" i="1"/>
  <c r="BY97" i="1" s="1"/>
  <c r="CD97" i="1"/>
  <c r="CD96" i="1"/>
  <c r="AV96" i="1"/>
  <c r="BY96" i="1" s="1"/>
  <c r="CD95" i="1"/>
  <c r="AV95" i="1"/>
  <c r="BY95" i="1" s="1"/>
  <c r="AN96" i="1" l="1"/>
  <c r="AN97" i="1"/>
  <c r="AN94" i="1"/>
  <c r="AK27" i="1"/>
  <c r="AK29" i="1" s="1"/>
  <c r="AG99" i="1"/>
  <c r="AN95" i="1"/>
  <c r="W31" i="1"/>
  <c r="AK31" i="1"/>
  <c r="AK37" i="1" l="1"/>
  <c r="AN93" i="1"/>
  <c r="AN99" i="1" s="1"/>
</calcChain>
</file>

<file path=xl/sharedStrings.xml><?xml version="1.0" encoding="utf-8"?>
<sst xmlns="http://schemas.openxmlformats.org/spreadsheetml/2006/main" count="4887" uniqueCount="832">
  <si>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</si>
  <si>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</si>
  <si>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</si>
  <si>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</si>
  <si>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</si>
  <si>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</si>
  <si>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</si>
  <si>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</si>
  <si>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</si>
  <si>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</si>
  <si>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</si>
  <si>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</si>
  <si>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</si>
  <si>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</si>
  <si>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</si>
  <si>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</si>
  <si>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</si>
  <si>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161_185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</si>
  <si>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</si>
  <si>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</si>
  <si>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Rekonstrukce čerpadel velké cirkulace VN na ÚČOV v Ostravě – Přívoze</t>
  </si>
  <si>
    <t>JKSO:</t>
  </si>
  <si>
    <t>CC-CZ:</t>
  </si>
  <si>
    <t>Místo:</t>
  </si>
  <si>
    <t>Ostrava-Přívoz</t>
  </si>
  <si>
    <t>Datum:</t>
  </si>
  <si>
    <t>15. 12. 2016</t>
  </si>
  <si>
    <t>Objednatel:</t>
  </si>
  <si>
    <t>IČ:</t>
  </si>
  <si>
    <t xml:space="preserve">Statutární město Ostrava </t>
  </si>
  <si>
    <t>DIČ:</t>
  </si>
  <si>
    <t>Zhotovitel:</t>
  </si>
  <si>
    <t>Vyplň údaj</t>
  </si>
  <si>
    <t>Projektant:</t>
  </si>
  <si>
    <t>HydroIdea, s.r.o.</t>
  </si>
  <si>
    <t>True</t>
  </si>
  <si>
    <t>Zpracovatel:</t>
  </si>
  <si>
    <t>Ing. Rostislav Fiala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</si>
  <si>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</si>
  <si>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</si>
  <si>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</si>
  <si>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</si>
  <si>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</si>
  <si>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</si>
  <si>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</si>
  <si>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</si>
  <si>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</si>
  <si>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</si>
  <si>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</si>
  <si>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</si>
  <si>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</si>
  <si>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</si>
  <si>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</si>
  <si>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</si>
  <si>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</si>
  <si>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</si>
  <si>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</si>
  <si>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</si>
  <si>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</si>
  <si>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</si>
  <si>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</si>
  <si>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</si>
  <si>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</si>
  <si>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</si>
  <si>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</si>
  <si>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</si>
  <si>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</si>
  <si>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</si>
  <si>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</si>
  <si>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</si>
  <si>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</si>
  <si>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</si>
  <si>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</si>
  <si>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</si>
  <si>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</si>
  <si>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</si>
  <si>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</si>
  <si>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</si>
  <si>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</si>
  <si>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</si>
  <si>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</si>
  <si>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{c1dbc74e-7567-4f5d-84eb-7e5bb2c402a0}</t>
  </si>
  <si>
    <t>{00000000-0000-0000-0000-000000000000}</t>
  </si>
  <si>
    <t>/</t>
  </si>
  <si>
    <t>00</t>
  </si>
  <si>
    <t>Vedlejší rozpočtové náklady</t>
  </si>
  <si>
    <t>1</t>
  </si>
  <si>
    <t>{3210d5a6-d860-46a8-abf2-f3447a3b988c}</t>
  </si>
  <si>
    <t>SO 01</t>
  </si>
  <si>
    <t>Stavební část</t>
  </si>
  <si>
    <t>{5862129a-0bf5-449a-9ff5-9cd789f4d6dd}</t>
  </si>
  <si>
    <t>PS 01.1</t>
  </si>
  <si>
    <t>Strojně technologická část</t>
  </si>
  <si>
    <t>{467df4c4-2c5e-41fb-8e36-6ba3e8536724}</t>
  </si>
  <si>
    <t>PS 01.2</t>
  </si>
  <si>
    <t>Elektroinstalace + ASŘTP</t>
  </si>
  <si>
    <t>{6662c8e3-de3d-4caf-ba65-54ac755071c3}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</si>
  <si>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</si>
  <si>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</si>
  <si>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</si>
  <si>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</si>
  <si>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</si>
  <si>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</si>
  <si>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</si>
  <si>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</si>
  <si>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</si>
  <si>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</si>
  <si>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</si>
  <si>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</si>
  <si>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</si>
  <si>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</si>
  <si>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</si>
  <si>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</si>
  <si>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</si>
  <si>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00 - Vedlejší rozpočtové náklady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</si>
  <si>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</si>
  <si>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</si>
  <si>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</si>
  <si>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</si>
  <si>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</si>
  <si>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</si>
  <si>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</si>
  <si>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</si>
  <si>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</si>
  <si>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</si>
  <si>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</si>
  <si>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</si>
  <si>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</si>
  <si>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</si>
  <si>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</si>
  <si>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</si>
  <si>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</si>
  <si>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</si>
  <si>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</si>
  <si>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</si>
  <si>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</si>
  <si>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</si>
  <si>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</si>
  <si>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</si>
  <si>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</si>
  <si>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</si>
  <si>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</si>
  <si>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</si>
  <si>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</si>
  <si>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</si>
  <si>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</si>
  <si>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</si>
  <si>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</si>
  <si>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</si>
  <si>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5</t>
  </si>
  <si>
    <t>ROZPOCET</t>
  </si>
  <si>
    <t>K</t>
  </si>
  <si>
    <t>011002000</t>
  </si>
  <si>
    <t>Průzkumné práce</t>
  </si>
  <si>
    <t>kpl.</t>
  </si>
  <si>
    <t>1024</t>
  </si>
  <si>
    <t>252444206</t>
  </si>
  <si>
    <t>Náklady na veškeré potřebné průzkumy před započetím stavby, dle PD</t>
  </si>
  <si>
    <t>P</t>
  </si>
  <si>
    <t>013002000</t>
  </si>
  <si>
    <t>Výrobní a dodavatelská dokumentace</t>
  </si>
  <si>
    <t>-390290559</t>
  </si>
  <si>
    <t>dle PD</t>
  </si>
  <si>
    <t>3</t>
  </si>
  <si>
    <t>013002000-1</t>
  </si>
  <si>
    <t>Dokumentace skutečného provedení stavby</t>
  </si>
  <si>
    <t>-868055067</t>
  </si>
  <si>
    <t>4</t>
  </si>
  <si>
    <t>013203000-1</t>
  </si>
  <si>
    <t>Provozní řád</t>
  </si>
  <si>
    <t>-581126928</t>
  </si>
  <si>
    <t>Náklady na zpracování/aktualizaci provozního řádu</t>
  </si>
  <si>
    <t>030001000</t>
  </si>
  <si>
    <t>788186261</t>
  </si>
  <si>
    <t>Náklady na zřízení, provoz a zrušení zařízení staveniště, dle PD</t>
  </si>
  <si>
    <t>6</t>
  </si>
  <si>
    <t>034002000</t>
  </si>
  <si>
    <t>Zabezpečení staveniště</t>
  </si>
  <si>
    <t>-500492904</t>
  </si>
  <si>
    <t>Náklady na ostrahu staveniště, na zajištění staveniště z hlediska bezpečnosti a ochrany třetích osob (oplocení, výstražné cedule, pásky, apod., dle PD</t>
  </si>
  <si>
    <t>7</t>
  </si>
  <si>
    <t>043103000</t>
  </si>
  <si>
    <t>Zkoušky a ostatní měření</t>
  </si>
  <si>
    <t>-718137246</t>
  </si>
  <si>
    <t>Náklady na veškeré potřebné zkoušky a měření vč. vystavení potřebných protokolů, dle PD</t>
  </si>
  <si>
    <t>8</t>
  </si>
  <si>
    <t>045303000</t>
  </si>
  <si>
    <t>Koordinační činnost</t>
  </si>
  <si>
    <t>-209715381</t>
  </si>
  <si>
    <t>náklady na koordinační činnost subdodavatelů, dle PD</t>
  </si>
  <si>
    <t>9</t>
  </si>
  <si>
    <t>071103000</t>
  </si>
  <si>
    <t>Provoz investora</t>
  </si>
  <si>
    <t>-1757097444</t>
  </si>
  <si>
    <t>Náklady na opatření pro práce v blízkosti provozu investora a nasoučinnost investora při realizaci stavby</t>
  </si>
  <si>
    <t>VP - Vícepráce</t>
  </si>
  <si>
    <t>PN</t>
  </si>
  <si>
    <t>SO 01 - Stavební část</t>
  </si>
  <si>
    <t>VaV stavební a statická kancelář, s.r.o.</t>
  </si>
  <si>
    <t>Jansa</t>
  </si>
  <si>
    <t>HSV - Práce a dodávky HSV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</si>
  <si>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</si>
  <si>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</si>
  <si>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</si>
  <si>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</si>
  <si>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</si>
  <si>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</si>
  <si>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</si>
  <si>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767 - Konstrukce zámečnické</t>
  </si>
  <si>
    <t xml:space="preserve">    771 - Podlahy z dlaždic</t>
  </si>
  <si>
    <t xml:space="preserve">    783 - Dokončovací práce - nátěry</t>
  </si>
  <si>
    <t>273321511</t>
  </si>
  <si>
    <t>Základové desky ze ŽB bez zvýšených nároků na prostředí tř. C 25/30 XC3</t>
  </si>
  <si>
    <t>m3</t>
  </si>
  <si>
    <t>"dle výkresu číslo OVaK-4116-O/3 a technické zprávy"</t>
  </si>
  <si>
    <t>VV</t>
  </si>
  <si>
    <t>"nová deska" 0,24*(10,455*1,95-3,14*0,2*0,2*3)</t>
  </si>
  <si>
    <t>Součet</t>
  </si>
  <si>
    <t>273351215</t>
  </si>
  <si>
    <t>Zřízení bednění stěn základových desek</t>
  </si>
  <si>
    <t>m2</t>
  </si>
  <si>
    <t>"nová deska" 0,24*(1,95*2+3,14*0,4*3)</t>
  </si>
  <si>
    <t>273351216</t>
  </si>
  <si>
    <t>Odstranění bednění stěn základových desek</t>
  </si>
  <si>
    <t>273362021</t>
  </si>
  <si>
    <t>Výztuž základových desek svařovanými sítěmi Kari</t>
  </si>
  <si>
    <t>t</t>
  </si>
  <si>
    <t>"nová deska" 7,9*(10,455*1,95*2-3,14*0,2*0,2*6+0,24*(10,455*2+1,95*6+3,14*0,4*3))*0,001*1,2</t>
  </si>
  <si>
    <t>2-zaklady-cerpadel</t>
  </si>
  <si>
    <t>D+ M Betonový prefa základ pod čerpadlo</t>
  </si>
  <si>
    <t>kus</t>
  </si>
  <si>
    <t>10</t>
  </si>
  <si>
    <t>"dle výkresu číslo OVaK-4116-O/6 a technické zprávy"</t>
  </si>
  <si>
    <t>629992115</t>
  </si>
  <si>
    <t>Zatmelení spar š do 50 mm  PUR tmelem včetně výplně PUR pěnou</t>
  </si>
  <si>
    <t>m</t>
  </si>
  <si>
    <t>12</t>
  </si>
  <si>
    <t>"kolem otvorů v nové desce po osazení potrubí" 2*(3,14*0,4*3)</t>
  </si>
  <si>
    <t>632451416</t>
  </si>
  <si>
    <t>Potěr pískocementový tl do 10 mm tř. C 25 běžný</t>
  </si>
  <si>
    <t>14</t>
  </si>
  <si>
    <t>"dle výkresu číslo OVaK-4116-O/2 a technické zprávy"</t>
  </si>
  <si>
    <t>"přehlazení po ubourání stávajících základů" 2,02*1,01*2+1,02*1,93</t>
  </si>
  <si>
    <t>632476111.1</t>
  </si>
  <si>
    <t>Potěr vysokopevnostní s rychlým náběhem pevnosti tl.10mm</t>
  </si>
  <si>
    <t>16</t>
  </si>
  <si>
    <t>"podlahový systém na nové desce"</t>
  </si>
  <si>
    <t>"potěr" (10,455*1,95-3,14*0,2*0,2*3)</t>
  </si>
  <si>
    <t>949101111</t>
  </si>
  <si>
    <t>Lešení pomocné pro objekty pozemních staveb s lešeňovou podlahou v do 1,9 m zatížení do 150 kg/m2</t>
  </si>
  <si>
    <t>18</t>
  </si>
  <si>
    <t>"dle výkresu číslo OVaK-4116-O/5 a technické zprávy"</t>
  </si>
  <si>
    <t>"pro montáž ocelové konstrukce pro kladkostroj" 10</t>
  </si>
  <si>
    <t>952901221</t>
  </si>
  <si>
    <t>Vyčištění budov průmyslových objektů při jakékoliv výšce podlaží</t>
  </si>
  <si>
    <t>20</t>
  </si>
  <si>
    <t>50</t>
  </si>
  <si>
    <t>11</t>
  </si>
  <si>
    <t>953961214</t>
  </si>
  <si>
    <t>Kotvy chemickou patronou M 12 hl 120 mm do betonu, ŽB nebo kamene s vyvrtáním otvoru</t>
  </si>
  <si>
    <t>22</t>
  </si>
  <si>
    <t>"ocelová konstrukce pro kladkostroj" 16</t>
  </si>
  <si>
    <t>953961215</t>
  </si>
  <si>
    <t>Kotvy chemickou patronou M 16 hl 150 mm do betonu, ŽB nebo kamene s vyvrtáním otvoru</t>
  </si>
  <si>
    <t>24</t>
  </si>
  <si>
    <t>"dle výkresu číslo OVaK-4116-O/4 a technické zprávy"</t>
  </si>
  <si>
    <t>"ocelový rám v podlaze "</t>
  </si>
  <si>
    <t>"část A" 4*2</t>
  </si>
  <si>
    <t>"část B" 4*2</t>
  </si>
  <si>
    <t>"část C" 4*2</t>
  </si>
  <si>
    <t>13</t>
  </si>
  <si>
    <t>953965121</t>
  </si>
  <si>
    <t>Kotevní šroub pro chemické kotvy M 12 dl 160 mm</t>
  </si>
  <si>
    <t>26</t>
  </si>
  <si>
    <t>953965132</t>
  </si>
  <si>
    <t>Kotevní šroub pro chemické kotvy M 16 dl 260 mm</t>
  </si>
  <si>
    <t>28</t>
  </si>
  <si>
    <t>961055111</t>
  </si>
  <si>
    <t>Bourání základů ze ŽB</t>
  </si>
  <si>
    <t>30</t>
  </si>
  <si>
    <t>"ubourání stávajících základů" 0,08*(2,02*1,01*2+1,02*1,93)</t>
  </si>
  <si>
    <t>965081212</t>
  </si>
  <si>
    <t>Bourání podlah z dlaždic keramických nebo xylolitových tl do 10 mm plochy do 1 m2</t>
  </si>
  <si>
    <t>32</t>
  </si>
  <si>
    <t>"vybourání stáv. dlažby kolem zakrytí otvorů" 4</t>
  </si>
  <si>
    <t>17</t>
  </si>
  <si>
    <t>9-podlití-TG</t>
  </si>
  <si>
    <t>Stavební výpomoce pro TG - podlití speciální nesmrštivou zálivkovou hmotou na epoxidové bázi</t>
  </si>
  <si>
    <t>34</t>
  </si>
  <si>
    <t>"vč. dodávky všech potřebných materiálů, pomocných prostředků"</t>
  </si>
  <si>
    <t>0,5</t>
  </si>
  <si>
    <t>9-Výpomoce-TG</t>
  </si>
  <si>
    <t>Stavební výpomoce pro TG - přisekání otvorů a podlah se zpětným zapravením</t>
  </si>
  <si>
    <t>hod</t>
  </si>
  <si>
    <t>36</t>
  </si>
  <si>
    <t>"vč. dodávky všech potřebných materiálů, odvozu a likvidace suti, pomocných prostředků"</t>
  </si>
  <si>
    <t>19</t>
  </si>
  <si>
    <t>997006512</t>
  </si>
  <si>
    <t>Vodorovné doprava suti s naložením a složením na skládku do 1 km</t>
  </si>
  <si>
    <t>38</t>
  </si>
  <si>
    <t>997006519</t>
  </si>
  <si>
    <t>Příplatek k vodorovnému přemístění suti na skládku ZKD 1 km přes 1 km</t>
  </si>
  <si>
    <t>40</t>
  </si>
  <si>
    <t>1,302*9 "Přepočtené koeficientem množství</t>
  </si>
  <si>
    <t>997013111</t>
  </si>
  <si>
    <t>Vnitrostaveništní doprava suti a vybouraných hmot pro budovy v do 6 m s použitím mechanizace</t>
  </si>
  <si>
    <t>42</t>
  </si>
  <si>
    <t>997013801</t>
  </si>
  <si>
    <t>Poplatek za uložení stavebního odpadu na skládce (skládkovné)</t>
  </si>
  <si>
    <t>44</t>
  </si>
  <si>
    <t>23</t>
  </si>
  <si>
    <t>998012021</t>
  </si>
  <si>
    <t>Přesun hmot pro budovy monolitické v do 6 m</t>
  </si>
  <si>
    <t>46</t>
  </si>
  <si>
    <t>713111111</t>
  </si>
  <si>
    <t>Montáž izolace tepelné vrchem stropů volně kladenými rohožemi, pásy, dílci, deskami</t>
  </si>
  <si>
    <t>48</t>
  </si>
  <si>
    <t>25</t>
  </si>
  <si>
    <t>M</t>
  </si>
  <si>
    <t>283758760</t>
  </si>
  <si>
    <t>deska z pěnového polystyrenu EPS 100 Z 1000 x 500 x 10 mm</t>
  </si>
  <si>
    <t>"mezi stávajícícm stropem a novou deskou" (10,455*1,95-1,95*1,02-1,95*1,01*2)*1,02</t>
  </si>
  <si>
    <t>998713101</t>
  </si>
  <si>
    <t>Přesun hmot tonážní pro izolace tepelné v objektech v do 6 m</t>
  </si>
  <si>
    <t>52</t>
  </si>
  <si>
    <t>27</t>
  </si>
  <si>
    <t>767995111</t>
  </si>
  <si>
    <t>Montáž atypických zámečnických konstrukcí hmotnosti do 5 kg</t>
  </si>
  <si>
    <t>kg</t>
  </si>
  <si>
    <t>54</t>
  </si>
  <si>
    <t>"příložky na spojích" 2,54*4</t>
  </si>
  <si>
    <t>767995115</t>
  </si>
  <si>
    <t>Montáž atypických zámečnických konstrukcí hmotnosti do 100 kg</t>
  </si>
  <si>
    <t>56</t>
  </si>
  <si>
    <t>"zakrytí otvorů" 4*80</t>
  </si>
  <si>
    <t>29</t>
  </si>
  <si>
    <t>767995116</t>
  </si>
  <si>
    <t>Montáž atypických zámečnických konstrukcí hmotnosti do 250 kg</t>
  </si>
  <si>
    <t>58</t>
  </si>
  <si>
    <t>"ocelová konstrukce pro kladkostroj"</t>
  </si>
  <si>
    <t>"č.1" 251,75</t>
  </si>
  <si>
    <t>"č.2" 236,37</t>
  </si>
  <si>
    <t>767995117</t>
  </si>
  <si>
    <t>Montáž atypických zámečnických konstrukcí hmotnosti do 500 kg</t>
  </si>
  <si>
    <t>60</t>
  </si>
  <si>
    <t>"část A" 402,58</t>
  </si>
  <si>
    <t>"část B" 373,36</t>
  </si>
  <si>
    <t>"část C" 402,58</t>
  </si>
  <si>
    <t>31</t>
  </si>
  <si>
    <t>136112280</t>
  </si>
  <si>
    <t>plech tlustý hladký jakost S 235 JR, 10x1000x2000 mm</t>
  </si>
  <si>
    <t>62</t>
  </si>
  <si>
    <t>"zakrytí otvorů" 4*80*0,001*1,08</t>
  </si>
  <si>
    <t>553-OK-kladk</t>
  </si>
  <si>
    <t>Dodávka ocelové konstrukce S235 pro kladkostroj vč. povrchové úpravy dle TZ</t>
  </si>
  <si>
    <t>64</t>
  </si>
  <si>
    <t>"vč. povrchové úpravy - antikorozní nátěry celkem min. 240 mikr. pro stupeň agresivity C3 při stupni přípravy povrchu Sa2,5"</t>
  </si>
  <si>
    <t>"č.1" 251,75*1,08</t>
  </si>
  <si>
    <t>"č.2" 236,37*1,08</t>
  </si>
  <si>
    <t>33</t>
  </si>
  <si>
    <t>553-OK-rám</t>
  </si>
  <si>
    <t>Dodávka ocelového rámu na podlaze S235 vč. povrchové úpravy dle TZ</t>
  </si>
  <si>
    <t>66</t>
  </si>
  <si>
    <t>"část A" 402,58*1,08</t>
  </si>
  <si>
    <t>"část B" 373,36*1,08</t>
  </si>
  <si>
    <t>"část C" 402,58*1,08</t>
  </si>
  <si>
    <t>"příložky na spojích" 2,54*4*1,08</t>
  </si>
  <si>
    <t>998767101</t>
  </si>
  <si>
    <t>Přesun hmot tonážní pro zámečnické konstrukce v objektech v do 6 m</t>
  </si>
  <si>
    <t>68</t>
  </si>
  <si>
    <t>35</t>
  </si>
  <si>
    <t>771574131</t>
  </si>
  <si>
    <t>Montáž podlah keramických režných protiskluzných lepených flexibilním lepidlem do 50 ks/m2</t>
  </si>
  <si>
    <t>70</t>
  </si>
  <si>
    <t>"zakrytí otvorů - doplnění dlažby" 4</t>
  </si>
  <si>
    <t>597611360</t>
  </si>
  <si>
    <t>dlaždice keramické tl.1cm</t>
  </si>
  <si>
    <t>72</t>
  </si>
  <si>
    <t>"zakrytí otvorů - doplnění dlažby" 4*1,05</t>
  </si>
  <si>
    <t>37</t>
  </si>
  <si>
    <t>771579191</t>
  </si>
  <si>
    <t>Příplatek k montáž podlah keramických za plochu do 5 m2</t>
  </si>
  <si>
    <t>74</t>
  </si>
  <si>
    <t>998771101</t>
  </si>
  <si>
    <t>Přesun hmot tonážní pro podlahy z dlaždic v objektech v do 6 m</t>
  </si>
  <si>
    <t>76</t>
  </si>
  <si>
    <t>39</t>
  </si>
  <si>
    <t>783933161</t>
  </si>
  <si>
    <t>Penetrační epoxidový nátěr pórovitých betonových podlah</t>
  </si>
  <si>
    <t>78</t>
  </si>
  <si>
    <t>"adhezní můstek" (10,455*1,95-3,14*0,2*0,2*3)</t>
  </si>
  <si>
    <t>"penetrační nátěr" (10,455*1,95-3,14*0,2*0,2*3)</t>
  </si>
  <si>
    <t>585620230</t>
  </si>
  <si>
    <t>penetrace speciální pod epoxidový nátěr</t>
  </si>
  <si>
    <t>80</t>
  </si>
  <si>
    <t>" penetrační nátěr - 0,5kg/m2" (10,455*1,95-3,14*0,2*0,2*3)*0,5*1,03</t>
  </si>
  <si>
    <t>41</t>
  </si>
  <si>
    <t>585620130</t>
  </si>
  <si>
    <t>speciální adhezní můstek pod epoxidové nátěry</t>
  </si>
  <si>
    <t>82</t>
  </si>
  <si>
    <t>"adhezní můstek - 2kg/m2" (10,455*1,95-3,14*0,2*0,2*3)*2*1,03</t>
  </si>
  <si>
    <t>783937163</t>
  </si>
  <si>
    <t>Krycí dvojnásobný epoxidový rozpouštědlový nátěr betonové podlahy</t>
  </si>
  <si>
    <t>84</t>
  </si>
  <si>
    <t>"krycí nátěry" (10,455*1,95-3,14*0,2*0,2*3)</t>
  </si>
  <si>
    <t>43</t>
  </si>
  <si>
    <t>783997151</t>
  </si>
  <si>
    <t>Příplatek k cenám krycího nátěru betonové podlahy za protiskluznou úpravu</t>
  </si>
  <si>
    <t>86</t>
  </si>
  <si>
    <t>"mezi krycí nátěry" (10,455*1,95-3,14*0,2*0,2*3)</t>
  </si>
  <si>
    <t>235211100</t>
  </si>
  <si>
    <t>nátěr podlahový epoxidový tixotropní se strukturovaným povrchem</t>
  </si>
  <si>
    <t>88</t>
  </si>
  <si>
    <t>"krycí nátěry - 0,3+0,7kg/m2" (10,455*1,95-3,14*0,2*0,2*3)*(0,3+0,7)*1,03</t>
  </si>
  <si>
    <t>PS 01.1 - Strojně technologická část</t>
  </si>
  <si>
    <t>23-M - Montáže potrubí</t>
  </si>
  <si>
    <t>35-M - Montáž čerpadel, kompr.a vodoh.zař.</t>
  </si>
  <si>
    <t xml:space="preserve">      997 - Přesun sutě</t>
  </si>
  <si>
    <t xml:space="preserve">        998 - Přesun hmot</t>
  </si>
  <si>
    <t>230011120-1</t>
  </si>
  <si>
    <t>Montáž potrubí trouby NEREZ hladké d 306,0 x 3,0 mm</t>
  </si>
  <si>
    <t>-1463256732</t>
  </si>
  <si>
    <t>P306x3,0-NE</t>
  </si>
  <si>
    <t>trubka svařovaná metrická d306,0 x 3,0 mm, mat. nerezová ocel DIN 1.4301</t>
  </si>
  <si>
    <t>256</t>
  </si>
  <si>
    <t>595275270</t>
  </si>
  <si>
    <t>230011113-1</t>
  </si>
  <si>
    <t>Montáž potrubí trouby NEREZ hladké d 256,0 x 3,0 mm</t>
  </si>
  <si>
    <t>-393402195</t>
  </si>
  <si>
    <t>P256x3,0-NE</t>
  </si>
  <si>
    <t>trubka svařovaná metrická d256,0 x 3,0 mm, mat. nerezová ocel DIN 1.4301</t>
  </si>
  <si>
    <t>384532296</t>
  </si>
  <si>
    <t>230011088-1</t>
  </si>
  <si>
    <t>Montáž potrubí trouby NEREZ hladké d 156,0 x 3,0 mm</t>
  </si>
  <si>
    <t>709641922</t>
  </si>
  <si>
    <t>P156x3,0-NE</t>
  </si>
  <si>
    <t>trubka svařovaná metrická d156,0 x 3,0 mm, mat. nerezová ocel DIN 1.4301</t>
  </si>
  <si>
    <t>-670112876</t>
  </si>
  <si>
    <t>230024120-1</t>
  </si>
  <si>
    <t>Montáž trubní díly NEREZ přivařovací do 50 kg d 306 x  3,0 mm</t>
  </si>
  <si>
    <t>514399766</t>
  </si>
  <si>
    <t>K90-306x3.0-NE</t>
  </si>
  <si>
    <t>koleno svařované 90°, d306,0 x 3,0 mm, mat. nerezová ocel DIN 1.4301</t>
  </si>
  <si>
    <t>-395664237</t>
  </si>
  <si>
    <t>PP300-NE</t>
  </si>
  <si>
    <t>příruba plochá přivařovací DN300, PN16, mat. nerezová ocel DIN 1.4301</t>
  </si>
  <si>
    <t>2134160626</t>
  </si>
  <si>
    <t>230023120-1</t>
  </si>
  <si>
    <t>Montáž trubní díly NEREZ přivařovací do 10 kg d 306 x  3,0 mm</t>
  </si>
  <si>
    <t>1745389041</t>
  </si>
  <si>
    <t>R306/256-NE</t>
  </si>
  <si>
    <t>redukce souosá d306,0/256,0 x 3,0 mm, mat. nerezová ocel DIN 1.4301</t>
  </si>
  <si>
    <t>-816596875</t>
  </si>
  <si>
    <t>230024113-1</t>
  </si>
  <si>
    <t>Montáž trubní díly NEREZ přivařovací do 50 kg d 256 x  3,0 mm</t>
  </si>
  <si>
    <t>712550095</t>
  </si>
  <si>
    <t>K90-256x3.0-NE</t>
  </si>
  <si>
    <t>koleno svařované 90°, d256,0 x 3,0 mm, mat. nerezová ocel DIN 1.4301</t>
  </si>
  <si>
    <t>998520399</t>
  </si>
  <si>
    <t>PP250-NE</t>
  </si>
  <si>
    <t>příruba plochá přivařovací DN250, PN16, mat. nerezová ocel DIN 1.4301</t>
  </si>
  <si>
    <t>1461246033</t>
  </si>
  <si>
    <t>230023113-1</t>
  </si>
  <si>
    <t>Montáž trubní díly NEREZ přivařovací do 10 kg d 256 x  3,0 mm</t>
  </si>
  <si>
    <t>-418408781</t>
  </si>
  <si>
    <t>K45-256x3.0-NE</t>
  </si>
  <si>
    <t>koleno svařované 45°, d256,0 x 3,0 mm, mat. nerezová ocel DIN 1.4301</t>
  </si>
  <si>
    <t>-1816064225</t>
  </si>
  <si>
    <t>230023088-1</t>
  </si>
  <si>
    <t>Montáž trubní díly NEREZ přivařovací do 10 kg d 156 x  3,0 mm</t>
  </si>
  <si>
    <t>584825170</t>
  </si>
  <si>
    <t>PP150-NE</t>
  </si>
  <si>
    <t>příruba plochá přivařovací DN150, PN16, mat. nerezová ocel DIN 1.4301</t>
  </si>
  <si>
    <t>-377087358</t>
  </si>
  <si>
    <t>230022028-1</t>
  </si>
  <si>
    <t>Montáž trubní díly NEREZ přivařovací do 3 kg d38 mm</t>
  </si>
  <si>
    <t>-1342745918</t>
  </si>
  <si>
    <t>N1 1/4-NE</t>
  </si>
  <si>
    <t>nátrubek, vnější zívit G1 1/4",délka 0,3 m, PN16, mat. nerezová ocel DIN 1.4301</t>
  </si>
  <si>
    <t>511016672</t>
  </si>
  <si>
    <t>891371222</t>
  </si>
  <si>
    <t>Montáž vodovodních šoupátek s ručním kolečkem v šachtách DN 300</t>
  </si>
  <si>
    <t>1106961784</t>
  </si>
  <si>
    <t>3.6.300</t>
  </si>
  <si>
    <t>šoupě nožové s nestoupavým vřetenem oboustranně těsnicí DN 300</t>
  </si>
  <si>
    <t>215624189</t>
  </si>
  <si>
    <t>dodávka včetně ovládacího ručního kola</t>
  </si>
  <si>
    <t>891311222</t>
  </si>
  <si>
    <t>Montáž vodovodních šoupátek s ručním kolečkem v šachtách DN 150</t>
  </si>
  <si>
    <t>-1315706820</t>
  </si>
  <si>
    <t>3.6.150</t>
  </si>
  <si>
    <t>šoupě nožové s nestoupavým vřetenem oboustranně těsnicí DN 150</t>
  </si>
  <si>
    <t>-1158442115</t>
  </si>
  <si>
    <t>230032035</t>
  </si>
  <si>
    <t>Montáž přírubových spojů do PN 16 DN300</t>
  </si>
  <si>
    <t>159245833</t>
  </si>
  <si>
    <t>R_8-001-300</t>
  </si>
  <si>
    <t>souprava pro spojení přírubových tvarovek DN300, PN16 dle ČSN EN 1092-2 (šrouby, matice, podložky, těsnění)</t>
  </si>
  <si>
    <t>441954889</t>
  </si>
  <si>
    <t>R_8-002-300</t>
  </si>
  <si>
    <t>souprava pro spojení přírubových tvarovek DN300, PN16 dle ČSN EN 1092-2 (prodloužené šrouby, matice, podložky, těsnění)</t>
  </si>
  <si>
    <t>1211707968</t>
  </si>
  <si>
    <t>G-ST-300</t>
  </si>
  <si>
    <t>mezipřírubové těsnění s OC vložkou pro příruby DN300, PN16</t>
  </si>
  <si>
    <t>-723786190</t>
  </si>
  <si>
    <t>230032034</t>
  </si>
  <si>
    <t>Montáž přírubových spojů do PN 16 DN250</t>
  </si>
  <si>
    <t>437472667</t>
  </si>
  <si>
    <t>R_8-002-250</t>
  </si>
  <si>
    <t>souprava pro spojení přírubových tvarovek DN250, PN16 dle ČSN EN 1092-2 (šrouby, matice, podložky, těsnění)</t>
  </si>
  <si>
    <t>1329131498</t>
  </si>
  <si>
    <t>G-ST-250</t>
  </si>
  <si>
    <t>mezipřírubové těsnění s OC vložkou pro příruby DN250, PN16</t>
  </si>
  <si>
    <t>-1061501261</t>
  </si>
  <si>
    <t>230032032</t>
  </si>
  <si>
    <t>Montáž přírubových spojů do PN 16 DN150</t>
  </si>
  <si>
    <t>742195433</t>
  </si>
  <si>
    <t>R_8-002-150</t>
  </si>
  <si>
    <t>souprava pro spojení přírubových tvarovek DN150, PN16 dle ČSN EN 1092-2 (šrouby, matice, podložky, těsnění)</t>
  </si>
  <si>
    <t>14312394</t>
  </si>
  <si>
    <t>G-ST-150</t>
  </si>
  <si>
    <t>mezipřírubové těsnění s OC vložkou pro příruby DN150, PN16</t>
  </si>
  <si>
    <t>1803835977</t>
  </si>
  <si>
    <t>891371821</t>
  </si>
  <si>
    <t>Demontáž vodovodních šoupátek s ručním kolečkem v šachtách DN 300</t>
  </si>
  <si>
    <t>-2043921647</t>
  </si>
  <si>
    <t>891311821</t>
  </si>
  <si>
    <t>Demontáž vodovodních šoupátek s ručním kolečkem v šachtách DN 150</t>
  </si>
  <si>
    <t>-2049244595</t>
  </si>
  <si>
    <t>722130806-1</t>
  </si>
  <si>
    <t>Demontáž potrubí a tvarovek</t>
  </si>
  <si>
    <t>-752141835</t>
  </si>
  <si>
    <t>30,0 "odstranění tvarovek"</t>
  </si>
  <si>
    <t>10,0 "odstranění potrubí, 1 m=1 kus"</t>
  </si>
  <si>
    <t>350320007</t>
  </si>
  <si>
    <t>Montáž čerpadlo vertikální</t>
  </si>
  <si>
    <t>-1732355335</t>
  </si>
  <si>
    <t>NT3153.181 LT</t>
  </si>
  <si>
    <t>vertikální čerpadlo 125 l/s do suché jímky</t>
  </si>
  <si>
    <t>208511301</t>
  </si>
  <si>
    <t>Součástí dodávky jsou:
- kalové čerpadlo vč. chladícího pláště,
- čidlo průsaku FSL,
- monitorovací jednotka,
- kabel SUBCAB 4x4x1,5 mm2,
- podstavec čerpadla,
- sací koleno 90°.
Specifikace čerpadla viz příloha D.2.1-12-Specifikace strojů a zařízení</t>
  </si>
  <si>
    <t>R_35-001</t>
  </si>
  <si>
    <t>Montáž macerátoru</t>
  </si>
  <si>
    <t>-1356449756</t>
  </si>
  <si>
    <t>RCX-68G</t>
  </si>
  <si>
    <t>macerátor s odlučovačem těžkých frakcí</t>
  </si>
  <si>
    <t>-296296068</t>
  </si>
  <si>
    <t xml:space="preserve"> Specifikace viz příloha D.2.1-12-Specifikace strojů a zařízení</t>
  </si>
  <si>
    <t>360440057</t>
  </si>
  <si>
    <t>Montáž manometru</t>
  </si>
  <si>
    <t>751275732</t>
  </si>
  <si>
    <t>R_35-002</t>
  </si>
  <si>
    <t>tlakové kontrolní zařízení s digitálním kontaktním manometrem</t>
  </si>
  <si>
    <t>553738419</t>
  </si>
  <si>
    <t>360230881</t>
  </si>
  <si>
    <t>Montáž ventily nebo kohouty do potrubí, hmotnost do 2 kg</t>
  </si>
  <si>
    <t>-984655421</t>
  </si>
  <si>
    <t>45</t>
  </si>
  <si>
    <t>286543390</t>
  </si>
  <si>
    <t>kohout kulový s vnitřním závitem G 1 1/4", mat. nerez ocel 1.4401</t>
  </si>
  <si>
    <t>128</t>
  </si>
  <si>
    <t>2001838185</t>
  </si>
  <si>
    <t>R_35-003</t>
  </si>
  <si>
    <t>Demontáž čerpadel</t>
  </si>
  <si>
    <t>1438576309</t>
  </si>
  <si>
    <t>3,00 "čerpadla"</t>
  </si>
  <si>
    <t>47</t>
  </si>
  <si>
    <t>949121112</t>
  </si>
  <si>
    <t>Montáž lešení lehkého kozového dílcového v do 1,9 m</t>
  </si>
  <si>
    <t>sada</t>
  </si>
  <si>
    <t>456458887</t>
  </si>
  <si>
    <t>952506610</t>
  </si>
  <si>
    <t>nájem za den pomocného kozového dílcového lešení výška přes 1,2 do 1,9 m</t>
  </si>
  <si>
    <t>-2084046156</t>
  </si>
  <si>
    <t>10*2,00*1,00 "počet dní x plocha lešení"</t>
  </si>
  <si>
    <t>49</t>
  </si>
  <si>
    <t>949121812</t>
  </si>
  <si>
    <t>Demontáž lešení lehkého kozového dílcového v do 1,9 m</t>
  </si>
  <si>
    <t>-1178739627</t>
  </si>
  <si>
    <t>949121212</t>
  </si>
  <si>
    <t>Příplatek k lešení lehkému kozovému dílcovému v do 1,9 m za první a ZKD den použití</t>
  </si>
  <si>
    <t>1268603565</t>
  </si>
  <si>
    <t>51</t>
  </si>
  <si>
    <t>Kotvy chemickou patronou M 20 hl 170 mm do betonu, ŽB nebo kamene s vyvrtáním otvoru</t>
  </si>
  <si>
    <t>-851081387</t>
  </si>
  <si>
    <t>3*4,00 "kotvy pro upevnění macerátoru, 4 kotvy/1 macerátor"</t>
  </si>
  <si>
    <t>953965123</t>
  </si>
  <si>
    <t>Kotevní šroub pro chemické kotvy M 12 dl 260 mm</t>
  </si>
  <si>
    <t>-260933555</t>
  </si>
  <si>
    <t>53</t>
  </si>
  <si>
    <t>625439774</t>
  </si>
  <si>
    <t>0,300 "směsný komunální odpad"</t>
  </si>
  <si>
    <t>5,500 "kovový odpad"</t>
  </si>
  <si>
    <t>1791233865</t>
  </si>
  <si>
    <t>Součet "odvoz na skládku komunálního odpadu v Hrušově - 2 km, celkem 3 km</t>
  </si>
  <si>
    <t>55</t>
  </si>
  <si>
    <t>997013831</t>
  </si>
  <si>
    <t>Poplatek za uložení stavebního směsného odpadu na skládce (skládkovné)</t>
  </si>
  <si>
    <t>762018272</t>
  </si>
  <si>
    <t>998272211</t>
  </si>
  <si>
    <t>Přesun hmot pro trubní vedení z ocelových trub svařovaných ve štole</t>
  </si>
  <si>
    <t>117326020</t>
  </si>
  <si>
    <t>PS 01.2 - Elektroinstalace + ASŘTP</t>
  </si>
  <si>
    <t>Prospect, s.r.o.</t>
  </si>
  <si>
    <t>Ing. Aleš Vehovský</t>
  </si>
  <si>
    <t xml:space="preserve">    1 - Dodávky</t>
  </si>
  <si>
    <t xml:space="preserve">    2 - Nosný materiál</t>
  </si>
  <si>
    <t xml:space="preserve">    3 - Montáž</t>
  </si>
  <si>
    <t xml:space="preserve">    4 - Ostatní náklady</t>
  </si>
  <si>
    <t>R-001</t>
  </si>
  <si>
    <t>Doplnění rozvaděče RMS9</t>
  </si>
  <si>
    <t>1687516504</t>
  </si>
  <si>
    <t xml:space="preserve">Dle Specifikace 16056-02, pol.č.1.1
</t>
  </si>
  <si>
    <t>R-002</t>
  </si>
  <si>
    <t>Doplnění rozvaděče MB2</t>
  </si>
  <si>
    <t>148003713</t>
  </si>
  <si>
    <t xml:space="preserve">Dle Specifikace 16056-02, pol.č.1.2
</t>
  </si>
  <si>
    <t>R-003</t>
  </si>
  <si>
    <t>Ovládací skříňky MS1,2,3</t>
  </si>
  <si>
    <t>1093586645</t>
  </si>
  <si>
    <t xml:space="preserve">Dle Specifikace 16056-02, pol.č.2
</t>
  </si>
  <si>
    <t>R-004</t>
  </si>
  <si>
    <t>Přechodové skříňky MX1,2,3</t>
  </si>
  <si>
    <t>-1987991541</t>
  </si>
  <si>
    <t xml:space="preserve">Dle Specifikace 16056-02, pol.č.3.1,3.2,3.3
</t>
  </si>
  <si>
    <t>R-005</t>
  </si>
  <si>
    <t>Přechodové skříňky MX101,102,103</t>
  </si>
  <si>
    <t>1242111699</t>
  </si>
  <si>
    <t xml:space="preserve">Dle Specifikace 16056-02, pol.č.3.4,3.5,3.6
</t>
  </si>
  <si>
    <t>R-006</t>
  </si>
  <si>
    <t>Doplnění řídicího systému v rozváděči ED2</t>
  </si>
  <si>
    <t>-1881314853</t>
  </si>
  <si>
    <t xml:space="preserve">Dle Specifikace 16056-02, pol.č.4.1,4.2
</t>
  </si>
  <si>
    <t>R-007</t>
  </si>
  <si>
    <t>Úprava sw PLC v rozváděči ED2</t>
  </si>
  <si>
    <t>1423799543</t>
  </si>
  <si>
    <t xml:space="preserve">Dle Specifikace 16056-02, pol.č.4.3
</t>
  </si>
  <si>
    <t>R-008</t>
  </si>
  <si>
    <t>Úprava sw vizualizace na dispečinku ÚČOV</t>
  </si>
  <si>
    <t>591080584</t>
  </si>
  <si>
    <t xml:space="preserve">Dle Specifikace 16056-02, pol.č.4.4
</t>
  </si>
  <si>
    <t>R-009</t>
  </si>
  <si>
    <t>CYKY-J 3 x 2,5</t>
  </si>
  <si>
    <t>-1565447655</t>
  </si>
  <si>
    <t xml:space="preserve">Součet dle Specifikace 16056-02, pol.č.7
</t>
  </si>
  <si>
    <t>R-010</t>
  </si>
  <si>
    <t>CYKY 4 x 6</t>
  </si>
  <si>
    <t>1012103420</t>
  </si>
  <si>
    <t xml:space="preserve">Součet dle Specifikace 16056-02, pol.č.7
</t>
  </si>
  <si>
    <t>R-011</t>
  </si>
  <si>
    <t>CYKY 4x16 RE</t>
  </si>
  <si>
    <t>-163626635</t>
  </si>
  <si>
    <t>R-012</t>
  </si>
  <si>
    <t>ÖLFLEX CLASSIC 110 12G1</t>
  </si>
  <si>
    <t>-1516705029</t>
  </si>
  <si>
    <t>R-013</t>
  </si>
  <si>
    <t>ÖLFLEX CLASSIC 110 CY 4X1</t>
  </si>
  <si>
    <t>-1509961285</t>
  </si>
  <si>
    <t>R-014</t>
  </si>
  <si>
    <t>ÖLFLEX CLASSIC 110 CY 12G1</t>
  </si>
  <si>
    <t>-527473688</t>
  </si>
  <si>
    <t>R-015</t>
  </si>
  <si>
    <t>LiYCY 5x0,25</t>
  </si>
  <si>
    <t>-1165053737</t>
  </si>
  <si>
    <t>R-016</t>
  </si>
  <si>
    <t>LiYCY 10x0,5</t>
  </si>
  <si>
    <t>1299336473</t>
  </si>
  <si>
    <t>R-017</t>
  </si>
  <si>
    <t>LiYCY 20x0,5</t>
  </si>
  <si>
    <t>-837917900</t>
  </si>
  <si>
    <t>R-018</t>
  </si>
  <si>
    <t>CYY 16</t>
  </si>
  <si>
    <t>1348273239</t>
  </si>
  <si>
    <t>R-019</t>
  </si>
  <si>
    <t>Instalační hadice ohebná, pro střední mechanické namáhání, 20mm</t>
  </si>
  <si>
    <t>-1946693926</t>
  </si>
  <si>
    <t xml:space="preserve">Dle Specifikace 16056-02, pol.č.6.6
</t>
  </si>
  <si>
    <t>R-020</t>
  </si>
  <si>
    <t>Instalační trubka pevná, pro střední mechanické namáhání, 25mm</t>
  </si>
  <si>
    <t>-676829641</t>
  </si>
  <si>
    <t xml:space="preserve">Dle Specifikace 16056-02, pol.č.6.5
</t>
  </si>
  <si>
    <t>R-021</t>
  </si>
  <si>
    <t>Instalační trubka pevná, pro střední mechanické namáhání, 40mm</t>
  </si>
  <si>
    <t>1415057097</t>
  </si>
  <si>
    <t xml:space="preserve">Dle Specifikace 16056-02, pol.č.6.4
</t>
  </si>
  <si>
    <t>R-022</t>
  </si>
  <si>
    <t>Instalační trubka pevná, pro střední mechanické namáhání, 63mm</t>
  </si>
  <si>
    <t>-1732761117</t>
  </si>
  <si>
    <t xml:space="preserve">Dle Specifikace 16056-02, pol.č.6.3
</t>
  </si>
  <si>
    <t>R-023</t>
  </si>
  <si>
    <t>Nerezový drátěný žlab 50x50mm, vč. víka a úchytného materiálu</t>
  </si>
  <si>
    <t>274396770</t>
  </si>
  <si>
    <t xml:space="preserve">Dle Specifikace 16056-02, pol.č.6.2
</t>
  </si>
  <si>
    <t>R-024</t>
  </si>
  <si>
    <t>Nerezový drátěný žlab 100x50mm, vč. víka a úchytného materiálu</t>
  </si>
  <si>
    <t>-1350945620</t>
  </si>
  <si>
    <t xml:space="preserve">Dle Specifikace 16056-02, pol.č.6.1
</t>
  </si>
  <si>
    <t>R-025</t>
  </si>
  <si>
    <t>Pomocné nerezové konstrukce</t>
  </si>
  <si>
    <t>1012248965</t>
  </si>
  <si>
    <t>Dle Specifikace 16056-02, pol.č.6.8</t>
  </si>
  <si>
    <t>R-026</t>
  </si>
  <si>
    <t>Ocelová konstrukce nerezová pro ovládací  skříně</t>
  </si>
  <si>
    <t>1768963336</t>
  </si>
  <si>
    <t>Dle Specifikace 16056-02, pol.č.6.7</t>
  </si>
  <si>
    <t>R-027</t>
  </si>
  <si>
    <t>Podružný materiál</t>
  </si>
  <si>
    <t>986107723</t>
  </si>
  <si>
    <t>1,00 "% z ceny montážního materiálu (např. %3)"</t>
  </si>
  <si>
    <t>R-028</t>
  </si>
  <si>
    <t>Plastová hadička (impulsní potrubí)</t>
  </si>
  <si>
    <t>-1031972620</t>
  </si>
  <si>
    <t>Dle Specifikace 16056-02, pol.č.6.9</t>
  </si>
  <si>
    <t>R-029</t>
  </si>
  <si>
    <t>Protipožární ucpávka pod rozváděč, přes stěnu a strop</t>
  </si>
  <si>
    <t>547345843</t>
  </si>
  <si>
    <t>Dle Specifikace 16056-02, pol.č.6.10</t>
  </si>
  <si>
    <t>R-030</t>
  </si>
  <si>
    <t>Průvodní dokumentace (vyjádření TIČR)</t>
  </si>
  <si>
    <t>320709413</t>
  </si>
  <si>
    <t>R-031</t>
  </si>
  <si>
    <t>Různé drobné nespecifikované práce</t>
  </si>
  <si>
    <t>14077993</t>
  </si>
  <si>
    <t xml:space="preserve">Drobné pomocné práce nezahrnuté v položkách (např.%3)
</t>
  </si>
  <si>
    <t>R-032</t>
  </si>
  <si>
    <t>Nátěry</t>
  </si>
  <si>
    <t>-497085844</t>
  </si>
  <si>
    <t>Drobné opravy nátěrů</t>
  </si>
  <si>
    <t>R-033</t>
  </si>
  <si>
    <t>985573097</t>
  </si>
  <si>
    <t>Součet dle Specifikace 16056-02, pol.č.7</t>
  </si>
  <si>
    <t>R-034</t>
  </si>
  <si>
    <t>580312025</t>
  </si>
  <si>
    <t>R-035</t>
  </si>
  <si>
    <t>-893295465</t>
  </si>
  <si>
    <t>R-036</t>
  </si>
  <si>
    <t>-1342532312</t>
  </si>
  <si>
    <t>R-037</t>
  </si>
  <si>
    <t>-1857813117</t>
  </si>
  <si>
    <t>R-038</t>
  </si>
  <si>
    <t>-604306099</t>
  </si>
  <si>
    <t>R-039</t>
  </si>
  <si>
    <t>-1102947182</t>
  </si>
  <si>
    <t>R-040</t>
  </si>
  <si>
    <t>1534094731</t>
  </si>
  <si>
    <t>R-041</t>
  </si>
  <si>
    <t>1043691578</t>
  </si>
  <si>
    <t>R-042</t>
  </si>
  <si>
    <t>1498346066</t>
  </si>
  <si>
    <t>R-043</t>
  </si>
  <si>
    <t>2038642499</t>
  </si>
  <si>
    <t>Dle Specifikace 16056-02, pol.č.6.6</t>
  </si>
  <si>
    <t>R-044</t>
  </si>
  <si>
    <t>2017191641</t>
  </si>
  <si>
    <t>Dle Specifikace 16056-02, pol.č.6.5</t>
  </si>
  <si>
    <t>R-045</t>
  </si>
  <si>
    <t>858822415</t>
  </si>
  <si>
    <t>Dle Specifikace 16056-02, pol.č.6.4</t>
  </si>
  <si>
    <t>R-046</t>
  </si>
  <si>
    <t>1463065213</t>
  </si>
  <si>
    <t>Dle Specifikace 16056-02, pol.č.6.3</t>
  </si>
  <si>
    <t>R-047</t>
  </si>
  <si>
    <t>-775566123</t>
  </si>
  <si>
    <t>Dle Specifikace 16056-02, pol.č.6.2</t>
  </si>
  <si>
    <t>R-048</t>
  </si>
  <si>
    <t>1633395278</t>
  </si>
  <si>
    <t>Dle Specifikace 16056-02, pol.č.6.1</t>
  </si>
  <si>
    <t>R-049</t>
  </si>
  <si>
    <t>1541985757</t>
  </si>
  <si>
    <t>R-050</t>
  </si>
  <si>
    <t>556782310</t>
  </si>
  <si>
    <t>R-051</t>
  </si>
  <si>
    <t>Ukončení do 1 x 16</t>
  </si>
  <si>
    <t>1116801262</t>
  </si>
  <si>
    <t>R-052</t>
  </si>
  <si>
    <t>Ukončení do 4 x 10</t>
  </si>
  <si>
    <t>-2114382811</t>
  </si>
  <si>
    <t>R-053</t>
  </si>
  <si>
    <t>Ukončení do 4 x 25</t>
  </si>
  <si>
    <t>167123821</t>
  </si>
  <si>
    <t>R-054</t>
  </si>
  <si>
    <t>Ukončení do 4 x 1</t>
  </si>
  <si>
    <t>1061757215</t>
  </si>
  <si>
    <t>R-055</t>
  </si>
  <si>
    <t>Ukončení do 7x1</t>
  </si>
  <si>
    <t>1897478618</t>
  </si>
  <si>
    <t>R-056</t>
  </si>
  <si>
    <t>Ukončení do 16x1</t>
  </si>
  <si>
    <t>1185246202</t>
  </si>
  <si>
    <t>57</t>
  </si>
  <si>
    <t>R-057</t>
  </si>
  <si>
    <t>Ukončení do 24x1</t>
  </si>
  <si>
    <t>-533725968</t>
  </si>
  <si>
    <t>R-058</t>
  </si>
  <si>
    <t>Montáž skříňky</t>
  </si>
  <si>
    <t>2111897319</t>
  </si>
  <si>
    <t>Součet dle Specifikace 16056-02, pol.č.2 a 3</t>
  </si>
  <si>
    <t>59</t>
  </si>
  <si>
    <t>R-059</t>
  </si>
  <si>
    <t>387145640</t>
  </si>
  <si>
    <t>R-060</t>
  </si>
  <si>
    <t>375743329</t>
  </si>
  <si>
    <t>61</t>
  </si>
  <si>
    <t>R-061</t>
  </si>
  <si>
    <t>Různé drobné nespecifikované</t>
  </si>
  <si>
    <t>1071421045</t>
  </si>
  <si>
    <t>Drobné pomocné práce nezahrnuté v položkách (např.%3)</t>
  </si>
  <si>
    <t>R-062</t>
  </si>
  <si>
    <t>Přepojování (hod)</t>
  </si>
  <si>
    <t>-1291312158</t>
  </si>
  <si>
    <t>Dle Specifikace 16056-02, pol.č.1 a 7</t>
  </si>
  <si>
    <t>63</t>
  </si>
  <si>
    <t>R-063</t>
  </si>
  <si>
    <t>Demontáže (hod)</t>
  </si>
  <si>
    <t>-1368423538</t>
  </si>
  <si>
    <t>R-064</t>
  </si>
  <si>
    <t>1957094965</t>
  </si>
  <si>
    <t>65</t>
  </si>
  <si>
    <t>R-065</t>
  </si>
  <si>
    <t>Doprava dodávek na stavbu</t>
  </si>
  <si>
    <t>-13055895</t>
  </si>
  <si>
    <t>R-066</t>
  </si>
  <si>
    <t>PPV</t>
  </si>
  <si>
    <t>-1457495182</t>
  </si>
  <si>
    <t>% z ceny montážních prací (např. %6)</t>
  </si>
  <si>
    <t>67</t>
  </si>
  <si>
    <t>R-067</t>
  </si>
  <si>
    <t>Přesun stavebních hmot po staveništi</t>
  </si>
  <si>
    <t>-286368865</t>
  </si>
  <si>
    <t>R-068</t>
  </si>
  <si>
    <t>Výchozí revize</t>
  </si>
  <si>
    <t>-756512965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</si>
</sst>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i/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/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2" fillId="0" borderId="14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166" fontId="32" fillId="0" borderId="17" xfId="0" applyNumberFormat="1" applyFont="1" applyBorder="1" applyAlignment="1">
      <alignment vertical="center"/>
    </xf>
    <xf numFmtId="4" fontId="32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>
      <alignment vertical="center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>
      <alignment vertical="center"/>
    </xf>
    <xf numFmtId="0" fontId="27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4" borderId="25" xfId="0" applyNumberFormat="1" applyFont="1" applyFill="1" applyBorder="1" applyAlignment="1" applyProtection="1">
      <alignment vertical="center"/>
      <protection locked="0"/>
    </xf>
    <xf numFmtId="0" fontId="11" fillId="0" borderId="4" xfId="0" applyFont="1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left"/>
    </xf>
    <xf numFmtId="0" fontId="11" fillId="0" borderId="5" xfId="0" applyFont="1" applyBorder="1" applyAlignment="1"/>
    <xf numFmtId="0" fontId="11" fillId="0" borderId="14" xfId="0" applyFont="1" applyBorder="1" applyAlignment="1"/>
    <xf numFmtId="166" fontId="11" fillId="0" borderId="0" xfId="0" applyNumberFormat="1" applyFont="1" applyBorder="1" applyAlignment="1"/>
    <xf numFmtId="166" fontId="11" fillId="0" borderId="15" xfId="0" applyNumberFormat="1" applyFont="1" applyBorder="1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4" fontId="27" fillId="6" borderId="0" xfId="0" applyNumberFormat="1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7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15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38" fillId="0" borderId="25" xfId="0" applyFont="1" applyBorder="1" applyAlignment="1" applyProtection="1">
      <alignment horizontal="left" vertical="center" wrapText="1"/>
      <protection locked="0"/>
    </xf>
    <xf numFmtId="4" fontId="38" fillId="4" borderId="25" xfId="0" applyNumberFormat="1" applyFont="1" applyFill="1" applyBorder="1" applyAlignment="1" applyProtection="1">
      <alignment vertical="center"/>
      <protection locked="0"/>
    </xf>
    <xf numFmtId="4" fontId="38" fillId="0" borderId="25" xfId="0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4" fontId="5" fillId="0" borderId="17" xfId="0" applyNumberFormat="1" applyFont="1" applyBorder="1" applyAlignment="1"/>
    <xf numFmtId="4" fontId="5" fillId="0" borderId="17" xfId="0" applyNumberFormat="1" applyFont="1" applyBorder="1" applyAlignment="1">
      <alignment vertical="center"/>
    </xf>
    <xf numFmtId="4" fontId="11" fillId="0" borderId="17" xfId="0" applyNumberFormat="1" applyFont="1" applyBorder="1" applyAlignment="1"/>
    <xf numFmtId="4" fontId="11" fillId="0" borderId="17" xfId="0" applyNumberFormat="1" applyFont="1" applyBorder="1" applyAlignment="1">
      <alignment vertical="center"/>
    </xf>
    <xf numFmtId="0" fontId="0" fillId="7" borderId="25" xfId="0" applyFont="1" applyFill="1" applyBorder="1" applyAlignment="1" applyProtection="1">
      <alignment horizontal="center" vertical="center"/>
      <protection locked="0"/>
    </xf>
    <xf numFmtId="49" fontId="0" fillId="7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7" borderId="25" xfId="0" applyFont="1" applyFill="1" applyBorder="1" applyAlignment="1" applyProtection="1">
      <alignment horizontal="left" vertical="center" wrapText="1"/>
      <protection locked="0"/>
    </xf>
    <xf numFmtId="0" fontId="0" fillId="7" borderId="25" xfId="0" applyFont="1" applyFill="1" applyBorder="1" applyAlignment="1" applyProtection="1">
      <alignment horizontal="center" vertical="center" wrapText="1"/>
      <protection locked="0"/>
    </xf>
    <xf numFmtId="167" fontId="0" fillId="7" borderId="25" xfId="0" applyNumberFormat="1" applyFont="1" applyFill="1" applyBorder="1" applyAlignment="1" applyProtection="1">
      <alignment vertical="center"/>
      <protection locked="0"/>
    </xf>
    <xf numFmtId="4" fontId="0" fillId="7" borderId="25" xfId="0" applyNumberFormat="1" applyFont="1" applyFill="1" applyBorder="1" applyAlignment="1" applyProtection="1">
      <alignment vertical="center"/>
      <protection locked="0"/>
    </xf>
    <xf numFmtId="0" fontId="9" fillId="7" borderId="0" xfId="0" applyFont="1" applyFill="1" applyBorder="1" applyAlignment="1">
      <alignment vertical="center"/>
    </xf>
    <xf numFmtId="0" fontId="9" fillId="7" borderId="0" xfId="0" applyFont="1" applyFill="1" applyBorder="1" applyAlignment="1">
      <alignment horizontal="left" vertical="center"/>
    </xf>
    <xf numFmtId="0" fontId="9" fillId="7" borderId="12" xfId="0" applyFont="1" applyFill="1" applyBorder="1" applyAlignment="1">
      <alignment horizontal="left" vertical="center" wrapText="1"/>
    </xf>
    <xf numFmtId="0" fontId="9" fillId="7" borderId="12" xfId="0" applyFont="1" applyFill="1" applyBorder="1" applyAlignment="1">
      <alignment vertical="center"/>
    </xf>
    <xf numFmtId="167" fontId="9" fillId="7" borderId="0" xfId="0" applyNumberFormat="1" applyFont="1" applyFill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0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1:73" ht="36.950000000000003" customHeight="1">
      <c r="C2" s="242" t="s">
        <v>7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R2" s="211" t="s">
        <v>8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22" t="s">
        <v>9</v>
      </c>
      <c r="BT2" s="22" t="s">
        <v>10</v>
      </c>
    </row>
    <row r="3" spans="1:73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1:73" ht="36.950000000000003" customHeight="1">
      <c r="B4" s="26"/>
      <c r="C4" s="226" t="s">
        <v>12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7"/>
      <c r="AS4" s="21" t="s">
        <v>13</v>
      </c>
      <c r="BE4" s="28" t="s">
        <v>14</v>
      </c>
      <c r="BS4" s="22" t="s">
        <v>15</v>
      </c>
    </row>
    <row r="5" spans="1:73" ht="14.45" customHeight="1">
      <c r="B5" s="26"/>
      <c r="C5" s="29"/>
      <c r="D5" s="30" t="s">
        <v>16</v>
      </c>
      <c r="E5" s="29"/>
      <c r="F5" s="29"/>
      <c r="G5" s="29"/>
      <c r="H5" s="29"/>
      <c r="I5" s="29"/>
      <c r="J5" s="29"/>
      <c r="K5" s="246" t="s">
        <v>17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9"/>
      <c r="AQ5" s="27"/>
      <c r="BE5" s="244" t="s">
        <v>18</v>
      </c>
      <c r="BS5" s="22" t="s">
        <v>9</v>
      </c>
    </row>
    <row r="6" spans="1:73" ht="36.950000000000003" customHeight="1">
      <c r="B6" s="26"/>
      <c r="C6" s="29"/>
      <c r="D6" s="32" t="s">
        <v>19</v>
      </c>
      <c r="E6" s="29"/>
      <c r="F6" s="29"/>
      <c r="G6" s="29"/>
      <c r="H6" s="29"/>
      <c r="I6" s="29"/>
      <c r="J6" s="29"/>
      <c r="K6" s="248" t="s">
        <v>20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9"/>
      <c r="AQ6" s="27"/>
      <c r="BE6" s="245"/>
      <c r="BS6" s="22" t="s">
        <v>9</v>
      </c>
    </row>
    <row r="7" spans="1:73" ht="14.45" customHeight="1">
      <c r="B7" s="26"/>
      <c r="C7" s="29"/>
      <c r="D7" s="33" t="s">
        <v>21</v>
      </c>
      <c r="E7" s="29"/>
      <c r="F7" s="29"/>
      <c r="G7" s="29"/>
      <c r="H7" s="29"/>
      <c r="I7" s="29"/>
      <c r="J7" s="29"/>
      <c r="K7" s="31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22</v>
      </c>
      <c r="AL7" s="29"/>
      <c r="AM7" s="29"/>
      <c r="AN7" s="31" t="s">
        <v>5</v>
      </c>
      <c r="AO7" s="29"/>
      <c r="AP7" s="29"/>
      <c r="AQ7" s="27"/>
      <c r="BE7" s="245"/>
      <c r="BS7" s="22" t="s">
        <v>9</v>
      </c>
    </row>
    <row r="8" spans="1:73" ht="14.45" customHeight="1">
      <c r="B8" s="26"/>
      <c r="C8" s="29"/>
      <c r="D8" s="33" t="s">
        <v>23</v>
      </c>
      <c r="E8" s="29"/>
      <c r="F8" s="29"/>
      <c r="G8" s="29"/>
      <c r="H8" s="29"/>
      <c r="I8" s="29"/>
      <c r="J8" s="29"/>
      <c r="K8" s="31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25</v>
      </c>
      <c r="AL8" s="29"/>
      <c r="AM8" s="29"/>
      <c r="AN8" s="34" t="s">
        <v>26</v>
      </c>
      <c r="AO8" s="29"/>
      <c r="AP8" s="29"/>
      <c r="AQ8" s="27"/>
      <c r="BE8" s="245"/>
      <c r="BS8" s="22" t="s">
        <v>9</v>
      </c>
    </row>
    <row r="9" spans="1:73" ht="14.45" customHeight="1">
      <c r="B9" s="26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245"/>
      <c r="BS9" s="22" t="s">
        <v>9</v>
      </c>
    </row>
    <row r="10" spans="1:73" ht="14.45" customHeight="1">
      <c r="B10" s="26"/>
      <c r="C10" s="29"/>
      <c r="D10" s="33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28</v>
      </c>
      <c r="AL10" s="29"/>
      <c r="AM10" s="29"/>
      <c r="AN10" s="31" t="s">
        <v>5</v>
      </c>
      <c r="AO10" s="29"/>
      <c r="AP10" s="29"/>
      <c r="AQ10" s="27"/>
      <c r="BE10" s="245"/>
      <c r="BS10" s="22" t="s">
        <v>9</v>
      </c>
    </row>
    <row r="11" spans="1:73" ht="18.399999999999999" customHeight="1">
      <c r="B11" s="26"/>
      <c r="C11" s="29"/>
      <c r="D11" s="29"/>
      <c r="E11" s="31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30</v>
      </c>
      <c r="AL11" s="29"/>
      <c r="AM11" s="29"/>
      <c r="AN11" s="31" t="s">
        <v>5</v>
      </c>
      <c r="AO11" s="29"/>
      <c r="AP11" s="29"/>
      <c r="AQ11" s="27"/>
      <c r="BE11" s="245"/>
      <c r="BS11" s="22" t="s">
        <v>9</v>
      </c>
    </row>
    <row r="12" spans="1:73" ht="6.95" customHeight="1">
      <c r="B12" s="2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245"/>
      <c r="BS12" s="22" t="s">
        <v>9</v>
      </c>
    </row>
    <row r="13" spans="1:73" ht="14.45" customHeight="1">
      <c r="B13" s="26"/>
      <c r="C13" s="29"/>
      <c r="D13" s="33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28</v>
      </c>
      <c r="AL13" s="29"/>
      <c r="AM13" s="29"/>
      <c r="AN13" s="35" t="s">
        <v>32</v>
      </c>
      <c r="AO13" s="29"/>
      <c r="AP13" s="29"/>
      <c r="AQ13" s="27"/>
      <c r="BE13" s="245"/>
      <c r="BS13" s="22" t="s">
        <v>9</v>
      </c>
    </row>
    <row r="14" spans="1:73" ht="15">
      <c r="B14" s="26"/>
      <c r="C14" s="29"/>
      <c r="D14" s="29"/>
      <c r="E14" s="249" t="s">
        <v>32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33" t="s">
        <v>30</v>
      </c>
      <c r="AL14" s="29"/>
      <c r="AM14" s="29"/>
      <c r="AN14" s="35" t="s">
        <v>32</v>
      </c>
      <c r="AO14" s="29"/>
      <c r="AP14" s="29"/>
      <c r="AQ14" s="27"/>
      <c r="BE14" s="245"/>
      <c r="BS14" s="22" t="s">
        <v>9</v>
      </c>
    </row>
    <row r="15" spans="1:73" ht="6.95" customHeight="1">
      <c r="B15" s="26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245"/>
      <c r="BS15" s="22" t="s">
        <v>6</v>
      </c>
    </row>
    <row r="16" spans="1:73" ht="14.45" customHeight="1">
      <c r="B16" s="26"/>
      <c r="C16" s="29"/>
      <c r="D16" s="33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28</v>
      </c>
      <c r="AL16" s="29"/>
      <c r="AM16" s="29"/>
      <c r="AN16" s="31" t="s">
        <v>5</v>
      </c>
      <c r="AO16" s="29"/>
      <c r="AP16" s="29"/>
      <c r="AQ16" s="27"/>
      <c r="BE16" s="245"/>
      <c r="BS16" s="22" t="s">
        <v>6</v>
      </c>
    </row>
    <row r="17" spans="2:71" ht="18.399999999999999" customHeight="1">
      <c r="B17" s="26"/>
      <c r="C17" s="29"/>
      <c r="D17" s="29"/>
      <c r="E17" s="31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30</v>
      </c>
      <c r="AL17" s="29"/>
      <c r="AM17" s="29"/>
      <c r="AN17" s="31" t="s">
        <v>5</v>
      </c>
      <c r="AO17" s="29"/>
      <c r="AP17" s="29"/>
      <c r="AQ17" s="27"/>
      <c r="BE17" s="245"/>
      <c r="BS17" s="22" t="s">
        <v>35</v>
      </c>
    </row>
    <row r="18" spans="2:71" ht="6.95" customHeight="1">
      <c r="B18" s="2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245"/>
      <c r="BS18" s="22" t="s">
        <v>9</v>
      </c>
    </row>
    <row r="19" spans="2:71" ht="14.45" customHeight="1">
      <c r="B19" s="26"/>
      <c r="C19" s="29"/>
      <c r="D19" s="33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28</v>
      </c>
      <c r="AL19" s="29"/>
      <c r="AM19" s="29"/>
      <c r="AN19" s="31" t="s">
        <v>5</v>
      </c>
      <c r="AO19" s="29"/>
      <c r="AP19" s="29"/>
      <c r="AQ19" s="27"/>
      <c r="BE19" s="245"/>
      <c r="BS19" s="22" t="s">
        <v>9</v>
      </c>
    </row>
    <row r="20" spans="2:71" ht="18.399999999999999" customHeight="1">
      <c r="B20" s="26"/>
      <c r="C20" s="29"/>
      <c r="D20" s="29"/>
      <c r="E20" s="31" t="s">
        <v>37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30</v>
      </c>
      <c r="AL20" s="29"/>
      <c r="AM20" s="29"/>
      <c r="AN20" s="31" t="s">
        <v>5</v>
      </c>
      <c r="AO20" s="29"/>
      <c r="AP20" s="29"/>
      <c r="AQ20" s="27"/>
      <c r="BE20" s="245"/>
    </row>
    <row r="21" spans="2:71" ht="6.95" customHeight="1">
      <c r="B21" s="2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245"/>
    </row>
    <row r="22" spans="2:71" ht="15">
      <c r="B22" s="26"/>
      <c r="C22" s="29"/>
      <c r="D22" s="33" t="s">
        <v>38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245"/>
    </row>
    <row r="23" spans="2:71" ht="16.5" customHeight="1">
      <c r="B23" s="26"/>
      <c r="C23" s="29"/>
      <c r="D23" s="29"/>
      <c r="E23" s="251" t="s">
        <v>5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9"/>
      <c r="AP23" s="29"/>
      <c r="AQ23" s="27"/>
      <c r="BE23" s="245"/>
    </row>
    <row r="24" spans="2:71" ht="6.95" customHeight="1">
      <c r="B24" s="2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245"/>
    </row>
    <row r="25" spans="2:71" ht="6.95" customHeight="1">
      <c r="B25" s="26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7"/>
      <c r="BE25" s="245"/>
    </row>
    <row r="26" spans="2:71" ht="14.45" customHeight="1">
      <c r="B26" s="26"/>
      <c r="C26" s="29"/>
      <c r="D26" s="37" t="s">
        <v>39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52">
        <f>ROUND(AG87,2)</f>
        <v>0</v>
      </c>
      <c r="AL26" s="247"/>
      <c r="AM26" s="247"/>
      <c r="AN26" s="247"/>
      <c r="AO26" s="247"/>
      <c r="AP26" s="29"/>
      <c r="AQ26" s="27"/>
      <c r="BE26" s="245"/>
    </row>
    <row r="27" spans="2:71" ht="14.45" customHeight="1">
      <c r="B27" s="26"/>
      <c r="C27" s="29"/>
      <c r="D27" s="37" t="s">
        <v>40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52">
        <f>ROUND(AG93,2)</f>
        <v>0</v>
      </c>
      <c r="AL27" s="252"/>
      <c r="AM27" s="252"/>
      <c r="AN27" s="252"/>
      <c r="AO27" s="252"/>
      <c r="AP27" s="29"/>
      <c r="AQ27" s="27"/>
      <c r="BE27" s="245"/>
    </row>
    <row r="28" spans="2:71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45"/>
    </row>
    <row r="29" spans="2:71" s="1" customFormat="1" ht="25.9" customHeight="1">
      <c r="B29" s="38"/>
      <c r="C29" s="39"/>
      <c r="D29" s="41" t="s">
        <v>41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53">
        <f>ROUND(AK26+AK27,2)</f>
        <v>0</v>
      </c>
      <c r="AL29" s="254"/>
      <c r="AM29" s="254"/>
      <c r="AN29" s="254"/>
      <c r="AO29" s="254"/>
      <c r="AP29" s="39"/>
      <c r="AQ29" s="40"/>
      <c r="BE29" s="245"/>
    </row>
    <row r="30" spans="2:71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45"/>
    </row>
    <row r="31" spans="2:71" s="2" customFormat="1" ht="14.45" customHeight="1">
      <c r="B31" s="43"/>
      <c r="C31" s="44"/>
      <c r="D31" s="45" t="s">
        <v>42</v>
      </c>
      <c r="E31" s="44"/>
      <c r="F31" s="45" t="s">
        <v>43</v>
      </c>
      <c r="G31" s="44"/>
      <c r="H31" s="44"/>
      <c r="I31" s="44"/>
      <c r="J31" s="44"/>
      <c r="K31" s="44"/>
      <c r="L31" s="235">
        <v>0.21</v>
      </c>
      <c r="M31" s="236"/>
      <c r="N31" s="236"/>
      <c r="O31" s="236"/>
      <c r="P31" s="44"/>
      <c r="Q31" s="44"/>
      <c r="R31" s="44"/>
      <c r="S31" s="44"/>
      <c r="T31" s="47" t="s">
        <v>44</v>
      </c>
      <c r="U31" s="44"/>
      <c r="V31" s="44"/>
      <c r="W31" s="237">
        <f>ROUND(AZ87+SUM(CD94:CD98),2)</f>
        <v>0</v>
      </c>
      <c r="X31" s="236"/>
      <c r="Y31" s="236"/>
      <c r="Z31" s="236"/>
      <c r="AA31" s="236"/>
      <c r="AB31" s="236"/>
      <c r="AC31" s="236"/>
      <c r="AD31" s="236"/>
      <c r="AE31" s="236"/>
      <c r="AF31" s="44"/>
      <c r="AG31" s="44"/>
      <c r="AH31" s="44"/>
      <c r="AI31" s="44"/>
      <c r="AJ31" s="44"/>
      <c r="AK31" s="237">
        <f>ROUND(AV87+SUM(BY94:BY98),2)</f>
        <v>0</v>
      </c>
      <c r="AL31" s="236"/>
      <c r="AM31" s="236"/>
      <c r="AN31" s="236"/>
      <c r="AO31" s="236"/>
      <c r="AP31" s="44"/>
      <c r="AQ31" s="48"/>
      <c r="BE31" s="245"/>
    </row>
    <row r="32" spans="2:71" s="2" customFormat="1" ht="14.45" customHeight="1">
      <c r="B32" s="43"/>
      <c r="C32" s="44"/>
      <c r="D32" s="44"/>
      <c r="E32" s="44"/>
      <c r="F32" s="45" t="s">
        <v>45</v>
      </c>
      <c r="G32" s="44"/>
      <c r="H32" s="44"/>
      <c r="I32" s="44"/>
      <c r="J32" s="44"/>
      <c r="K32" s="44"/>
      <c r="L32" s="235">
        <v>0.15</v>
      </c>
      <c r="M32" s="236"/>
      <c r="N32" s="236"/>
      <c r="O32" s="236"/>
      <c r="P32" s="44"/>
      <c r="Q32" s="44"/>
      <c r="R32" s="44"/>
      <c r="S32" s="44"/>
      <c r="T32" s="47" t="s">
        <v>44</v>
      </c>
      <c r="U32" s="44"/>
      <c r="V32" s="44"/>
      <c r="W32" s="237">
        <f>ROUND(BA87+SUM(CE94:CE98),2)</f>
        <v>0</v>
      </c>
      <c r="X32" s="236"/>
      <c r="Y32" s="236"/>
      <c r="Z32" s="236"/>
      <c r="AA32" s="236"/>
      <c r="AB32" s="236"/>
      <c r="AC32" s="236"/>
      <c r="AD32" s="236"/>
      <c r="AE32" s="236"/>
      <c r="AF32" s="44"/>
      <c r="AG32" s="44"/>
      <c r="AH32" s="44"/>
      <c r="AI32" s="44"/>
      <c r="AJ32" s="44"/>
      <c r="AK32" s="237">
        <f>ROUND(AW87+SUM(BZ94:BZ98),2)</f>
        <v>0</v>
      </c>
      <c r="AL32" s="236"/>
      <c r="AM32" s="236"/>
      <c r="AN32" s="236"/>
      <c r="AO32" s="236"/>
      <c r="AP32" s="44"/>
      <c r="AQ32" s="48"/>
      <c r="BE32" s="245"/>
    </row>
    <row r="33" spans="2:57" s="2" customFormat="1" ht="14.45" hidden="1" customHeight="1">
      <c r="B33" s="43"/>
      <c r="C33" s="44"/>
      <c r="D33" s="44"/>
      <c r="E33" s="44"/>
      <c r="F33" s="45" t="s">
        <v>46</v>
      </c>
      <c r="G33" s="44"/>
      <c r="H33" s="44"/>
      <c r="I33" s="44"/>
      <c r="J33" s="44"/>
      <c r="K33" s="44"/>
      <c r="L33" s="235">
        <v>0.21</v>
      </c>
      <c r="M33" s="236"/>
      <c r="N33" s="236"/>
      <c r="O33" s="236"/>
      <c r="P33" s="44"/>
      <c r="Q33" s="44"/>
      <c r="R33" s="44"/>
      <c r="S33" s="44"/>
      <c r="T33" s="47" t="s">
        <v>44</v>
      </c>
      <c r="U33" s="44"/>
      <c r="V33" s="44"/>
      <c r="W33" s="237">
        <f>ROUND(BB87+SUM(CF94:CF98),2)</f>
        <v>0</v>
      </c>
      <c r="X33" s="236"/>
      <c r="Y33" s="236"/>
      <c r="Z33" s="236"/>
      <c r="AA33" s="236"/>
      <c r="AB33" s="236"/>
      <c r="AC33" s="236"/>
      <c r="AD33" s="236"/>
      <c r="AE33" s="236"/>
      <c r="AF33" s="44"/>
      <c r="AG33" s="44"/>
      <c r="AH33" s="44"/>
      <c r="AI33" s="44"/>
      <c r="AJ33" s="44"/>
      <c r="AK33" s="237">
        <v>0</v>
      </c>
      <c r="AL33" s="236"/>
      <c r="AM33" s="236"/>
      <c r="AN33" s="236"/>
      <c r="AO33" s="236"/>
      <c r="AP33" s="44"/>
      <c r="AQ33" s="48"/>
      <c r="BE33" s="245"/>
    </row>
    <row r="34" spans="2:57" s="2" customFormat="1" ht="14.45" hidden="1" customHeight="1">
      <c r="B34" s="43"/>
      <c r="C34" s="44"/>
      <c r="D34" s="44"/>
      <c r="E34" s="44"/>
      <c r="F34" s="45" t="s">
        <v>47</v>
      </c>
      <c r="G34" s="44"/>
      <c r="H34" s="44"/>
      <c r="I34" s="44"/>
      <c r="J34" s="44"/>
      <c r="K34" s="44"/>
      <c r="L34" s="235">
        <v>0.15</v>
      </c>
      <c r="M34" s="236"/>
      <c r="N34" s="236"/>
      <c r="O34" s="236"/>
      <c r="P34" s="44"/>
      <c r="Q34" s="44"/>
      <c r="R34" s="44"/>
      <c r="S34" s="44"/>
      <c r="T34" s="47" t="s">
        <v>44</v>
      </c>
      <c r="U34" s="44"/>
      <c r="V34" s="44"/>
      <c r="W34" s="237">
        <f>ROUND(BC87+SUM(CG94:CG98),2)</f>
        <v>0</v>
      </c>
      <c r="X34" s="236"/>
      <c r="Y34" s="236"/>
      <c r="Z34" s="236"/>
      <c r="AA34" s="236"/>
      <c r="AB34" s="236"/>
      <c r="AC34" s="236"/>
      <c r="AD34" s="236"/>
      <c r="AE34" s="236"/>
      <c r="AF34" s="44"/>
      <c r="AG34" s="44"/>
      <c r="AH34" s="44"/>
      <c r="AI34" s="44"/>
      <c r="AJ34" s="44"/>
      <c r="AK34" s="237">
        <v>0</v>
      </c>
      <c r="AL34" s="236"/>
      <c r="AM34" s="236"/>
      <c r="AN34" s="236"/>
      <c r="AO34" s="236"/>
      <c r="AP34" s="44"/>
      <c r="AQ34" s="48"/>
      <c r="BE34" s="245"/>
    </row>
    <row r="35" spans="2:57" s="2" customFormat="1" ht="14.45" hidden="1" customHeight="1">
      <c r="B35" s="43"/>
      <c r="C35" s="44"/>
      <c r="D35" s="44"/>
      <c r="E35" s="44"/>
      <c r="F35" s="45" t="s">
        <v>48</v>
      </c>
      <c r="G35" s="44"/>
      <c r="H35" s="44"/>
      <c r="I35" s="44"/>
      <c r="J35" s="44"/>
      <c r="K35" s="44"/>
      <c r="L35" s="235">
        <v>0</v>
      </c>
      <c r="M35" s="236"/>
      <c r="N35" s="236"/>
      <c r="O35" s="236"/>
      <c r="P35" s="44"/>
      <c r="Q35" s="44"/>
      <c r="R35" s="44"/>
      <c r="S35" s="44"/>
      <c r="T35" s="47" t="s">
        <v>44</v>
      </c>
      <c r="U35" s="44"/>
      <c r="V35" s="44"/>
      <c r="W35" s="237">
        <f>ROUND(BD87+SUM(CH94:CH98),2)</f>
        <v>0</v>
      </c>
      <c r="X35" s="236"/>
      <c r="Y35" s="236"/>
      <c r="Z35" s="236"/>
      <c r="AA35" s="236"/>
      <c r="AB35" s="236"/>
      <c r="AC35" s="236"/>
      <c r="AD35" s="236"/>
      <c r="AE35" s="236"/>
      <c r="AF35" s="44"/>
      <c r="AG35" s="44"/>
      <c r="AH35" s="44"/>
      <c r="AI35" s="44"/>
      <c r="AJ35" s="44"/>
      <c r="AK35" s="237">
        <v>0</v>
      </c>
      <c r="AL35" s="236"/>
      <c r="AM35" s="236"/>
      <c r="AN35" s="236"/>
      <c r="AO35" s="236"/>
      <c r="AP35" s="44"/>
      <c r="AQ35" s="48"/>
    </row>
    <row r="36" spans="2:57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57" s="1" customFormat="1" ht="25.9" customHeight="1">
      <c r="B37" s="38"/>
      <c r="C37" s="49"/>
      <c r="D37" s="50" t="s">
        <v>49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50</v>
      </c>
      <c r="U37" s="51"/>
      <c r="V37" s="51"/>
      <c r="W37" s="51"/>
      <c r="X37" s="238" t="s">
        <v>51</v>
      </c>
      <c r="Y37" s="239"/>
      <c r="Z37" s="239"/>
      <c r="AA37" s="239"/>
      <c r="AB37" s="239"/>
      <c r="AC37" s="51"/>
      <c r="AD37" s="51"/>
      <c r="AE37" s="51"/>
      <c r="AF37" s="51"/>
      <c r="AG37" s="51"/>
      <c r="AH37" s="51"/>
      <c r="AI37" s="51"/>
      <c r="AJ37" s="51"/>
      <c r="AK37" s="240">
        <f>SUM(AK29:AK35)</f>
        <v>0</v>
      </c>
      <c r="AL37" s="239"/>
      <c r="AM37" s="239"/>
      <c r="AN37" s="239"/>
      <c r="AO37" s="241"/>
      <c r="AP37" s="49"/>
      <c r="AQ37" s="40"/>
    </row>
    <row r="38" spans="2:57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57">
      <c r="B39" s="26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57">
      <c r="B40" s="2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57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57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57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57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57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57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57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57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 ht="15">
      <c r="B49" s="38"/>
      <c r="C49" s="39"/>
      <c r="D49" s="53" t="s">
        <v>52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53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>
      <c r="B50" s="26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7"/>
    </row>
    <row r="51" spans="2:43">
      <c r="B51" s="26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7"/>
    </row>
    <row r="52" spans="2:43">
      <c r="B52" s="26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7"/>
    </row>
    <row r="53" spans="2:43">
      <c r="B53" s="26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7"/>
    </row>
    <row r="54" spans="2:43">
      <c r="B54" s="26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7"/>
    </row>
    <row r="55" spans="2:43">
      <c r="B55" s="26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7"/>
    </row>
    <row r="56" spans="2:43">
      <c r="B56" s="26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7"/>
    </row>
    <row r="57" spans="2:43">
      <c r="B57" s="26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7"/>
    </row>
    <row r="58" spans="2:43" s="1" customFormat="1" ht="15">
      <c r="B58" s="38"/>
      <c r="C58" s="39"/>
      <c r="D58" s="58" t="s">
        <v>54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55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54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55</v>
      </c>
      <c r="AN58" s="59"/>
      <c r="AO58" s="61"/>
      <c r="AP58" s="39"/>
      <c r="AQ58" s="40"/>
    </row>
    <row r="59" spans="2:43">
      <c r="B59" s="26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 ht="15">
      <c r="B60" s="38"/>
      <c r="C60" s="39"/>
      <c r="D60" s="53" t="s">
        <v>56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57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>
      <c r="B61" s="26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7"/>
    </row>
    <row r="62" spans="2:43">
      <c r="B62" s="26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7"/>
    </row>
    <row r="63" spans="2:43">
      <c r="B63" s="26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7"/>
    </row>
    <row r="64" spans="2:43">
      <c r="B64" s="26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7"/>
    </row>
    <row r="65" spans="2:43">
      <c r="B65" s="26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7"/>
    </row>
    <row r="66" spans="2:43">
      <c r="B66" s="26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7"/>
    </row>
    <row r="67" spans="2:43">
      <c r="B67" s="26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7"/>
    </row>
    <row r="68" spans="2:43">
      <c r="B68" s="26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7"/>
    </row>
    <row r="69" spans="2:43" s="1" customFormat="1" ht="15">
      <c r="B69" s="38"/>
      <c r="C69" s="39"/>
      <c r="D69" s="58" t="s">
        <v>54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55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54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55</v>
      </c>
      <c r="AN69" s="59"/>
      <c r="AO69" s="61"/>
      <c r="AP69" s="39"/>
      <c r="AQ69" s="40"/>
    </row>
    <row r="70" spans="2:43" s="1" customFormat="1" ht="6.9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50000000000003" customHeight="1">
      <c r="B76" s="38"/>
      <c r="C76" s="226" t="s">
        <v>58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40"/>
    </row>
    <row r="77" spans="2:43" s="3" customFormat="1" ht="14.45" customHeight="1">
      <c r="B77" s="68"/>
      <c r="C77" s="33" t="s">
        <v>16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161_185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50000000000003" customHeight="1">
      <c r="B78" s="71"/>
      <c r="C78" s="72" t="s">
        <v>19</v>
      </c>
      <c r="D78" s="73"/>
      <c r="E78" s="73"/>
      <c r="F78" s="73"/>
      <c r="G78" s="73"/>
      <c r="H78" s="73"/>
      <c r="I78" s="73"/>
      <c r="J78" s="73"/>
      <c r="K78" s="73"/>
      <c r="L78" s="228" t="str">
        <f>K6</f>
        <v>Rekonstrukce čerpadel velké cirkulace VN na ÚČOV v Ostravě – Přívoze</v>
      </c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73"/>
      <c r="AQ78" s="74"/>
    </row>
    <row r="79" spans="2:43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5">
      <c r="B80" s="38"/>
      <c r="C80" s="33" t="s">
        <v>23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>Ostrava-Přívoz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25</v>
      </c>
      <c r="AJ80" s="39"/>
      <c r="AK80" s="39"/>
      <c r="AL80" s="39"/>
      <c r="AM80" s="76" t="str">
        <f>IF(AN8= "","",AN8)</f>
        <v>15. 12. 2016</v>
      </c>
      <c r="AN80" s="39"/>
      <c r="AO80" s="39"/>
      <c r="AP80" s="39"/>
      <c r="AQ80" s="40"/>
    </row>
    <row r="81" spans="1:89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1:89" s="1" customFormat="1" ht="15">
      <c r="B82" s="38"/>
      <c r="C82" s="33" t="s">
        <v>27</v>
      </c>
      <c r="D82" s="39"/>
      <c r="E82" s="39"/>
      <c r="F82" s="39"/>
      <c r="G82" s="39"/>
      <c r="H82" s="39"/>
      <c r="I82" s="39"/>
      <c r="J82" s="39"/>
      <c r="K82" s="39"/>
      <c r="L82" s="69" t="str">
        <f>IF(E11= "","",E11)</f>
        <v xml:space="preserve">Statutární město Ostrava 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33</v>
      </c>
      <c r="AJ82" s="39"/>
      <c r="AK82" s="39"/>
      <c r="AL82" s="39"/>
      <c r="AM82" s="230" t="str">
        <f>IF(E17="","",E17)</f>
        <v>HydroIdea, s.r.o.</v>
      </c>
      <c r="AN82" s="230"/>
      <c r="AO82" s="230"/>
      <c r="AP82" s="230"/>
      <c r="AQ82" s="40"/>
      <c r="AS82" s="231" t="s">
        <v>59</v>
      </c>
      <c r="AT82" s="232"/>
      <c r="AU82" s="54"/>
      <c r="AV82" s="54"/>
      <c r="AW82" s="54"/>
      <c r="AX82" s="54"/>
      <c r="AY82" s="54"/>
      <c r="AZ82" s="54"/>
      <c r="BA82" s="54"/>
      <c r="BB82" s="54"/>
      <c r="BC82" s="54"/>
      <c r="BD82" s="55"/>
    </row>
    <row r="83" spans="1:89" s="1" customFormat="1" ht="15">
      <c r="B83" s="38"/>
      <c r="C83" s="33" t="s">
        <v>31</v>
      </c>
      <c r="D83" s="39"/>
      <c r="E83" s="39"/>
      <c r="F83" s="39"/>
      <c r="G83" s="39"/>
      <c r="H83" s="39"/>
      <c r="I83" s="39"/>
      <c r="J83" s="39"/>
      <c r="K83" s="39"/>
      <c r="L83" s="69" t="str">
        <f>IF(E14= 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36</v>
      </c>
      <c r="AJ83" s="39"/>
      <c r="AK83" s="39"/>
      <c r="AL83" s="39"/>
      <c r="AM83" s="230" t="str">
        <f>IF(E20="","",E20)</f>
        <v>Ing. Rostislav Fiala</v>
      </c>
      <c r="AN83" s="230"/>
      <c r="AO83" s="230"/>
      <c r="AP83" s="230"/>
      <c r="AQ83" s="40"/>
      <c r="AS83" s="233"/>
      <c r="AT83" s="234"/>
      <c r="AU83" s="39"/>
      <c r="AV83" s="39"/>
      <c r="AW83" s="39"/>
      <c r="AX83" s="39"/>
      <c r="AY83" s="39"/>
      <c r="AZ83" s="39"/>
      <c r="BA83" s="39"/>
      <c r="BB83" s="39"/>
      <c r="BC83" s="39"/>
      <c r="BD83" s="77"/>
    </row>
    <row r="84" spans="1:89" s="1" customFormat="1" ht="10.9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33"/>
      <c r="AT84" s="234"/>
      <c r="AU84" s="39"/>
      <c r="AV84" s="39"/>
      <c r="AW84" s="39"/>
      <c r="AX84" s="39"/>
      <c r="AY84" s="39"/>
      <c r="AZ84" s="39"/>
      <c r="BA84" s="39"/>
      <c r="BB84" s="39"/>
      <c r="BC84" s="39"/>
      <c r="BD84" s="77"/>
    </row>
    <row r="85" spans="1:89" s="1" customFormat="1" ht="29.25" customHeight="1">
      <c r="B85" s="38"/>
      <c r="C85" s="222" t="s">
        <v>60</v>
      </c>
      <c r="D85" s="223"/>
      <c r="E85" s="223"/>
      <c r="F85" s="223"/>
      <c r="G85" s="223"/>
      <c r="H85" s="78"/>
      <c r="I85" s="224" t="s">
        <v>61</v>
      </c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4" t="s">
        <v>62</v>
      </c>
      <c r="AH85" s="223"/>
      <c r="AI85" s="223"/>
      <c r="AJ85" s="223"/>
      <c r="AK85" s="223"/>
      <c r="AL85" s="223"/>
      <c r="AM85" s="223"/>
      <c r="AN85" s="224" t="s">
        <v>63</v>
      </c>
      <c r="AO85" s="223"/>
      <c r="AP85" s="225"/>
      <c r="AQ85" s="40"/>
      <c r="AS85" s="79" t="s">
        <v>64</v>
      </c>
      <c r="AT85" s="80" t="s">
        <v>65</v>
      </c>
      <c r="AU85" s="80" t="s">
        <v>66</v>
      </c>
      <c r="AV85" s="80" t="s">
        <v>67</v>
      </c>
      <c r="AW85" s="80" t="s">
        <v>68</v>
      </c>
      <c r="AX85" s="80" t="s">
        <v>69</v>
      </c>
      <c r="AY85" s="80" t="s">
        <v>70</v>
      </c>
      <c r="AZ85" s="80" t="s">
        <v>71</v>
      </c>
      <c r="BA85" s="80" t="s">
        <v>72</v>
      </c>
      <c r="BB85" s="80" t="s">
        <v>73</v>
      </c>
      <c r="BC85" s="80" t="s">
        <v>74</v>
      </c>
      <c r="BD85" s="81" t="s">
        <v>75</v>
      </c>
    </row>
    <row r="86" spans="1:89" s="1" customFormat="1" ht="10.9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2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1:89" s="4" customFormat="1" ht="32.450000000000003" customHeight="1">
      <c r="B87" s="71"/>
      <c r="C87" s="83" t="s">
        <v>76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17">
        <f>ROUND(SUM(AG88:AG91),2)</f>
        <v>0</v>
      </c>
      <c r="AH87" s="217"/>
      <c r="AI87" s="217"/>
      <c r="AJ87" s="217"/>
      <c r="AK87" s="217"/>
      <c r="AL87" s="217"/>
      <c r="AM87" s="217"/>
      <c r="AN87" s="218">
        <f>SUM(AG87,AT87)</f>
        <v>0</v>
      </c>
      <c r="AO87" s="218"/>
      <c r="AP87" s="218"/>
      <c r="AQ87" s="74"/>
      <c r="AS87" s="85">
        <f>ROUND(SUM(AS88:AS91),2)</f>
        <v>0</v>
      </c>
      <c r="AT87" s="86">
        <f>ROUND(SUM(AV87:AW87),2)</f>
        <v>0</v>
      </c>
      <c r="AU87" s="87">
        <f>ROUND(SUM(AU88:AU91),5)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ROUND(SUM(AZ88:AZ91),2)</f>
        <v>0</v>
      </c>
      <c r="BA87" s="86">
        <f>ROUND(SUM(BA88:BA91),2)</f>
        <v>0</v>
      </c>
      <c r="BB87" s="86">
        <f>ROUND(SUM(BB88:BB91),2)</f>
        <v>0</v>
      </c>
      <c r="BC87" s="86">
        <f>ROUND(SUM(BC88:BC91),2)</f>
        <v>0</v>
      </c>
      <c r="BD87" s="88">
        <f>ROUND(SUM(BD88:BD91),2)</f>
        <v>0</v>
      </c>
      <c r="BS87" s="89" t="s">
        <v>77</v>
      </c>
      <c r="BT87" s="89" t="s">
        <v>78</v>
      </c>
      <c r="BU87" s="90" t="s">
        <v>79</v>
      </c>
      <c r="BV87" s="89" t="s">
        <v>80</v>
      </c>
      <c r="BW87" s="89" t="s">
        <v>81</v>
      </c>
      <c r="BX87" s="89" t="s">
        <v>82</v>
      </c>
    </row>
    <row r="88" spans="1:89" s="5" customFormat="1" ht="16.5" customHeight="1">
      <c r="A88" s="91" t="s">
        <v>83</v>
      </c>
      <c r="B88" s="92"/>
      <c r="C88" s="93"/>
      <c r="D88" s="221" t="s">
        <v>84</v>
      </c>
      <c r="E88" s="221"/>
      <c r="F88" s="221"/>
      <c r="G88" s="221"/>
      <c r="H88" s="221"/>
      <c r="I88" s="94"/>
      <c r="J88" s="221" t="s">
        <v>85</v>
      </c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19">
        <f>'00 - Vedlejší rozpočtové ...'!M30</f>
        <v>0</v>
      </c>
      <c r="AH88" s="220"/>
      <c r="AI88" s="220"/>
      <c r="AJ88" s="220"/>
      <c r="AK88" s="220"/>
      <c r="AL88" s="220"/>
      <c r="AM88" s="220"/>
      <c r="AN88" s="219">
        <f>SUM(AG88,AT88)</f>
        <v>0</v>
      </c>
      <c r="AO88" s="220"/>
      <c r="AP88" s="220"/>
      <c r="AQ88" s="95"/>
      <c r="AS88" s="96">
        <f>'00 - Vedlejší rozpočtové ...'!M28</f>
        <v>0</v>
      </c>
      <c r="AT88" s="97">
        <f>ROUND(SUM(AV88:AW88),2)</f>
        <v>0</v>
      </c>
      <c r="AU88" s="98">
        <f>'00 - Vedlejší rozpočtové ...'!W120</f>
        <v>0</v>
      </c>
      <c r="AV88" s="97">
        <f>'00 - Vedlejší rozpočtové ...'!M32</f>
        <v>0</v>
      </c>
      <c r="AW88" s="97">
        <f>'00 - Vedlejší rozpočtové ...'!M33</f>
        <v>0</v>
      </c>
      <c r="AX88" s="97">
        <f>'00 - Vedlejší rozpočtové ...'!M34</f>
        <v>0</v>
      </c>
      <c r="AY88" s="97">
        <f>'00 - Vedlejší rozpočtové ...'!M35</f>
        <v>0</v>
      </c>
      <c r="AZ88" s="97">
        <f>'00 - Vedlejší rozpočtové ...'!H32</f>
        <v>0</v>
      </c>
      <c r="BA88" s="97">
        <f>'00 - Vedlejší rozpočtové ...'!H33</f>
        <v>0</v>
      </c>
      <c r="BB88" s="97">
        <f>'00 - Vedlejší rozpočtové ...'!H34</f>
        <v>0</v>
      </c>
      <c r="BC88" s="97">
        <f>'00 - Vedlejší rozpočtové ...'!H35</f>
        <v>0</v>
      </c>
      <c r="BD88" s="99">
        <f>'00 - Vedlejší rozpočtové ...'!H36</f>
        <v>0</v>
      </c>
      <c r="BT88" s="100" t="s">
        <v>86</v>
      </c>
      <c r="BV88" s="100" t="s">
        <v>80</v>
      </c>
      <c r="BW88" s="100" t="s">
        <v>87</v>
      </c>
      <c r="BX88" s="100" t="s">
        <v>81</v>
      </c>
    </row>
    <row r="89" spans="1:89" s="5" customFormat="1" ht="16.5" customHeight="1">
      <c r="A89" s="91" t="s">
        <v>83</v>
      </c>
      <c r="B89" s="92"/>
      <c r="C89" s="93"/>
      <c r="D89" s="221" t="s">
        <v>88</v>
      </c>
      <c r="E89" s="221"/>
      <c r="F89" s="221"/>
      <c r="G89" s="221"/>
      <c r="H89" s="221"/>
      <c r="I89" s="94"/>
      <c r="J89" s="221" t="s">
        <v>89</v>
      </c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19">
        <f>'SO 01 - Stavební část'!M30</f>
        <v>0</v>
      </c>
      <c r="AH89" s="220"/>
      <c r="AI89" s="220"/>
      <c r="AJ89" s="220"/>
      <c r="AK89" s="220"/>
      <c r="AL89" s="220"/>
      <c r="AM89" s="220"/>
      <c r="AN89" s="219">
        <f>SUM(AG89,AT89)</f>
        <v>0</v>
      </c>
      <c r="AO89" s="220"/>
      <c r="AP89" s="220"/>
      <c r="AQ89" s="95"/>
      <c r="AS89" s="96">
        <f>'SO 01 - Stavební část'!M28</f>
        <v>0</v>
      </c>
      <c r="AT89" s="97">
        <f>ROUND(SUM(AV89:AW89),2)</f>
        <v>0</v>
      </c>
      <c r="AU89" s="98">
        <f>'SO 01 - Stavební část'!W126</f>
        <v>0</v>
      </c>
      <c r="AV89" s="97">
        <f>'SO 01 - Stavební část'!M32</f>
        <v>0</v>
      </c>
      <c r="AW89" s="97">
        <f>'SO 01 - Stavební část'!M33</f>
        <v>0</v>
      </c>
      <c r="AX89" s="97">
        <f>'SO 01 - Stavební část'!M34</f>
        <v>0</v>
      </c>
      <c r="AY89" s="97">
        <f>'SO 01 - Stavební část'!M35</f>
        <v>0</v>
      </c>
      <c r="AZ89" s="97">
        <f>'SO 01 - Stavební část'!H32</f>
        <v>0</v>
      </c>
      <c r="BA89" s="97">
        <f>'SO 01 - Stavební část'!H33</f>
        <v>0</v>
      </c>
      <c r="BB89" s="97">
        <f>'SO 01 - Stavební část'!H34</f>
        <v>0</v>
      </c>
      <c r="BC89" s="97">
        <f>'SO 01 - Stavební část'!H35</f>
        <v>0</v>
      </c>
      <c r="BD89" s="99">
        <f>'SO 01 - Stavební část'!H36</f>
        <v>0</v>
      </c>
      <c r="BT89" s="100" t="s">
        <v>86</v>
      </c>
      <c r="BV89" s="100" t="s">
        <v>80</v>
      </c>
      <c r="BW89" s="100" t="s">
        <v>90</v>
      </c>
      <c r="BX89" s="100" t="s">
        <v>81</v>
      </c>
    </row>
    <row r="90" spans="1:89" s="5" customFormat="1" ht="31.5" customHeight="1">
      <c r="A90" s="91" t="s">
        <v>83</v>
      </c>
      <c r="B90" s="92"/>
      <c r="C90" s="93"/>
      <c r="D90" s="221" t="s">
        <v>91</v>
      </c>
      <c r="E90" s="221"/>
      <c r="F90" s="221"/>
      <c r="G90" s="221"/>
      <c r="H90" s="221"/>
      <c r="I90" s="94"/>
      <c r="J90" s="221" t="s">
        <v>92</v>
      </c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19">
        <f>'PS 01.1 - Strojně technol...'!M30</f>
        <v>0</v>
      </c>
      <c r="AH90" s="220"/>
      <c r="AI90" s="220"/>
      <c r="AJ90" s="220"/>
      <c r="AK90" s="220"/>
      <c r="AL90" s="220"/>
      <c r="AM90" s="220"/>
      <c r="AN90" s="219">
        <f>SUM(AG90,AT90)</f>
        <v>0</v>
      </c>
      <c r="AO90" s="220"/>
      <c r="AP90" s="220"/>
      <c r="AQ90" s="95"/>
      <c r="AS90" s="96">
        <f>'PS 01.1 - Strojně technol...'!M28</f>
        <v>0</v>
      </c>
      <c r="AT90" s="97">
        <f>ROUND(SUM(AV90:AW90),2)</f>
        <v>0</v>
      </c>
      <c r="AU90" s="98">
        <f>'PS 01.1 - Strojně technol...'!W121</f>
        <v>0</v>
      </c>
      <c r="AV90" s="97">
        <f>'PS 01.1 - Strojně technol...'!M32</f>
        <v>0</v>
      </c>
      <c r="AW90" s="97">
        <f>'PS 01.1 - Strojně technol...'!M33</f>
        <v>0</v>
      </c>
      <c r="AX90" s="97">
        <f>'PS 01.1 - Strojně technol...'!M34</f>
        <v>0</v>
      </c>
      <c r="AY90" s="97">
        <f>'PS 01.1 - Strojně technol...'!M35</f>
        <v>0</v>
      </c>
      <c r="AZ90" s="97">
        <f>'PS 01.1 - Strojně technol...'!H32</f>
        <v>0</v>
      </c>
      <c r="BA90" s="97">
        <f>'PS 01.1 - Strojně technol...'!H33</f>
        <v>0</v>
      </c>
      <c r="BB90" s="97">
        <f>'PS 01.1 - Strojně technol...'!H34</f>
        <v>0</v>
      </c>
      <c r="BC90" s="97">
        <f>'PS 01.1 - Strojně technol...'!H35</f>
        <v>0</v>
      </c>
      <c r="BD90" s="99">
        <f>'PS 01.1 - Strojně technol...'!H36</f>
        <v>0</v>
      </c>
      <c r="BT90" s="100" t="s">
        <v>86</v>
      </c>
      <c r="BV90" s="100" t="s">
        <v>80</v>
      </c>
      <c r="BW90" s="100" t="s">
        <v>93</v>
      </c>
      <c r="BX90" s="100" t="s">
        <v>81</v>
      </c>
    </row>
    <row r="91" spans="1:89" s="5" customFormat="1" ht="31.5" customHeight="1">
      <c r="A91" s="91" t="s">
        <v>83</v>
      </c>
      <c r="B91" s="92"/>
      <c r="C91" s="93"/>
      <c r="D91" s="221" t="s">
        <v>94</v>
      </c>
      <c r="E91" s="221"/>
      <c r="F91" s="221"/>
      <c r="G91" s="221"/>
      <c r="H91" s="221"/>
      <c r="I91" s="94"/>
      <c r="J91" s="221" t="s">
        <v>95</v>
      </c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19">
        <f>'PS 01.2 - Elektroinstalac...'!M30</f>
        <v>0</v>
      </c>
      <c r="AH91" s="220"/>
      <c r="AI91" s="220"/>
      <c r="AJ91" s="220"/>
      <c r="AK91" s="220"/>
      <c r="AL91" s="220"/>
      <c r="AM91" s="220"/>
      <c r="AN91" s="219">
        <f>SUM(AG91,AT91)</f>
        <v>0</v>
      </c>
      <c r="AO91" s="220"/>
      <c r="AP91" s="220"/>
      <c r="AQ91" s="95"/>
      <c r="AS91" s="101">
        <f>'PS 01.2 - Elektroinstalac...'!M28</f>
        <v>0</v>
      </c>
      <c r="AT91" s="102">
        <f>ROUND(SUM(AV91:AW91),2)</f>
        <v>0</v>
      </c>
      <c r="AU91" s="103">
        <f>'PS 01.2 - Elektroinstalac...'!W120</f>
        <v>0</v>
      </c>
      <c r="AV91" s="102">
        <f>'PS 01.2 - Elektroinstalac...'!M32</f>
        <v>0</v>
      </c>
      <c r="AW91" s="102">
        <f>'PS 01.2 - Elektroinstalac...'!M33</f>
        <v>0</v>
      </c>
      <c r="AX91" s="102">
        <f>'PS 01.2 - Elektroinstalac...'!M34</f>
        <v>0</v>
      </c>
      <c r="AY91" s="102">
        <f>'PS 01.2 - Elektroinstalac...'!M35</f>
        <v>0</v>
      </c>
      <c r="AZ91" s="102">
        <f>'PS 01.2 - Elektroinstalac...'!H32</f>
        <v>0</v>
      </c>
      <c r="BA91" s="102">
        <f>'PS 01.2 - Elektroinstalac...'!H33</f>
        <v>0</v>
      </c>
      <c r="BB91" s="102">
        <f>'PS 01.2 - Elektroinstalac...'!H34</f>
        <v>0</v>
      </c>
      <c r="BC91" s="102">
        <f>'PS 01.2 - Elektroinstalac...'!H35</f>
        <v>0</v>
      </c>
      <c r="BD91" s="104">
        <f>'PS 01.2 - Elektroinstalac...'!H36</f>
        <v>0</v>
      </c>
      <c r="BT91" s="100" t="s">
        <v>86</v>
      </c>
      <c r="BV91" s="100" t="s">
        <v>80</v>
      </c>
      <c r="BW91" s="100" t="s">
        <v>96</v>
      </c>
      <c r="BX91" s="100" t="s">
        <v>81</v>
      </c>
    </row>
    <row r="92" spans="1:89">
      <c r="B92" s="26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7"/>
    </row>
    <row r="93" spans="1:89" s="1" customFormat="1" ht="30" customHeight="1">
      <c r="B93" s="38"/>
      <c r="C93" s="83" t="s">
        <v>97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218">
        <f>ROUND(SUM(AG94:AG97),2)</f>
        <v>0</v>
      </c>
      <c r="AH93" s="218"/>
      <c r="AI93" s="218"/>
      <c r="AJ93" s="218"/>
      <c r="AK93" s="218"/>
      <c r="AL93" s="218"/>
      <c r="AM93" s="218"/>
      <c r="AN93" s="218">
        <f>ROUND(SUM(AN94:AN97),2)</f>
        <v>0</v>
      </c>
      <c r="AO93" s="218"/>
      <c r="AP93" s="218"/>
      <c r="AQ93" s="40"/>
      <c r="AS93" s="79" t="s">
        <v>98</v>
      </c>
      <c r="AT93" s="80" t="s">
        <v>99</v>
      </c>
      <c r="AU93" s="80" t="s">
        <v>42</v>
      </c>
      <c r="AV93" s="81" t="s">
        <v>65</v>
      </c>
    </row>
    <row r="94" spans="1:89" s="1" customFormat="1" ht="19.899999999999999" customHeight="1">
      <c r="B94" s="38"/>
      <c r="C94" s="39"/>
      <c r="D94" s="105" t="s">
        <v>100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215">
        <f>ROUND(AG87*AS94,2)</f>
        <v>0</v>
      </c>
      <c r="AH94" s="216"/>
      <c r="AI94" s="216"/>
      <c r="AJ94" s="216"/>
      <c r="AK94" s="216"/>
      <c r="AL94" s="216"/>
      <c r="AM94" s="216"/>
      <c r="AN94" s="216">
        <f>ROUND(AG94+AV94,2)</f>
        <v>0</v>
      </c>
      <c r="AO94" s="216"/>
      <c r="AP94" s="216"/>
      <c r="AQ94" s="40"/>
      <c r="AS94" s="106">
        <v>0</v>
      </c>
      <c r="AT94" s="107" t="s">
        <v>101</v>
      </c>
      <c r="AU94" s="107" t="s">
        <v>43</v>
      </c>
      <c r="AV94" s="108">
        <f>ROUND(IF(AU94="základní",AG94*L31,IF(AU94="snížená",AG94*L32,0)),2)</f>
        <v>0</v>
      </c>
      <c r="BV94" s="22" t="s">
        <v>102</v>
      </c>
      <c r="BY94" s="109">
        <f>IF(AU94="základní",AV94,0)</f>
        <v>0</v>
      </c>
      <c r="BZ94" s="109">
        <f>IF(AU94="snížená",AV94,0)</f>
        <v>0</v>
      </c>
      <c r="CA94" s="109">
        <v>0</v>
      </c>
      <c r="CB94" s="109">
        <v>0</v>
      </c>
      <c r="CC94" s="109">
        <v>0</v>
      </c>
      <c r="CD94" s="109">
        <f>IF(AU94="základní",AG94,0)</f>
        <v>0</v>
      </c>
      <c r="CE94" s="109">
        <f>IF(AU94="snížená",AG94,0)</f>
        <v>0</v>
      </c>
      <c r="CF94" s="109">
        <f>IF(AU94="zákl. přenesená",AG94,0)</f>
        <v>0</v>
      </c>
      <c r="CG94" s="109">
        <f>IF(AU94="sníž. přenesená",AG94,0)</f>
        <v>0</v>
      </c>
      <c r="CH94" s="109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 t="str">
        <f>IF(D94="Vyplň vlastní","","x")</f>
        <v>x</v>
      </c>
    </row>
    <row r="95" spans="1:89" s="1" customFormat="1" ht="19.899999999999999" customHeight="1">
      <c r="B95" s="38"/>
      <c r="C95" s="39"/>
      <c r="D95" s="213" t="s">
        <v>103</v>
      </c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39"/>
      <c r="AD95" s="39"/>
      <c r="AE95" s="39"/>
      <c r="AF95" s="39"/>
      <c r="AG95" s="215">
        <f>AG87*AS95</f>
        <v>0</v>
      </c>
      <c r="AH95" s="216"/>
      <c r="AI95" s="216"/>
      <c r="AJ95" s="216"/>
      <c r="AK95" s="216"/>
      <c r="AL95" s="216"/>
      <c r="AM95" s="216"/>
      <c r="AN95" s="216">
        <f>AG95+AV95</f>
        <v>0</v>
      </c>
      <c r="AO95" s="216"/>
      <c r="AP95" s="216"/>
      <c r="AQ95" s="40"/>
      <c r="AS95" s="110">
        <v>0</v>
      </c>
      <c r="AT95" s="111" t="s">
        <v>101</v>
      </c>
      <c r="AU95" s="111" t="s">
        <v>43</v>
      </c>
      <c r="AV95" s="112">
        <f>ROUND(IF(AU95="nulová",0,IF(OR(AU95="základní",AU95="zákl. přenesená"),AG95*L31,AG95*L32)),2)</f>
        <v>0</v>
      </c>
      <c r="BV95" s="22" t="s">
        <v>104</v>
      </c>
      <c r="BY95" s="109">
        <f>IF(AU95="základní",AV95,0)</f>
        <v>0</v>
      </c>
      <c r="BZ95" s="109">
        <f>IF(AU95="snížená",AV95,0)</f>
        <v>0</v>
      </c>
      <c r="CA95" s="109">
        <f>IF(AU95="zákl. přenesená",AV95,0)</f>
        <v>0</v>
      </c>
      <c r="CB95" s="109">
        <f>IF(AU95="sníž. přenesená",AV95,0)</f>
        <v>0</v>
      </c>
      <c r="CC95" s="109">
        <f>IF(AU95="nulová",AV95,0)</f>
        <v>0</v>
      </c>
      <c r="CD95" s="109">
        <f>IF(AU95="základní",AG95,0)</f>
        <v>0</v>
      </c>
      <c r="CE95" s="109">
        <f>IF(AU95="snížená",AG95,0)</f>
        <v>0</v>
      </c>
      <c r="CF95" s="109">
        <f>IF(AU95="zákl. přenesená",AG95,0)</f>
        <v>0</v>
      </c>
      <c r="CG95" s="109">
        <f>IF(AU95="sníž. přenesená",AG95,0)</f>
        <v>0</v>
      </c>
      <c r="CH95" s="109">
        <f>IF(AU95="nulová",AG95,0)</f>
        <v>0</v>
      </c>
      <c r="CI95" s="22">
        <f>IF(AU95="základní",1,IF(AU95="snížená",2,IF(AU95="zákl. přenesená",4,IF(AU95="sníž. přenesená",5,3))))</f>
        <v>1</v>
      </c>
      <c r="CJ95" s="22">
        <f>IF(AT95="stavební čast",1,IF(8895="investiční čast",2,3))</f>
        <v>1</v>
      </c>
      <c r="CK95" s="22" t="str">
        <f>IF(D95="Vyplň vlastní","","x")</f>
        <v/>
      </c>
    </row>
    <row r="96" spans="1:89" s="1" customFormat="1" ht="19.899999999999999" customHeight="1">
      <c r="B96" s="38"/>
      <c r="C96" s="39"/>
      <c r="D96" s="213" t="s">
        <v>103</v>
      </c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39"/>
      <c r="AD96" s="39"/>
      <c r="AE96" s="39"/>
      <c r="AF96" s="39"/>
      <c r="AG96" s="215">
        <f>AG87*AS96</f>
        <v>0</v>
      </c>
      <c r="AH96" s="216"/>
      <c r="AI96" s="216"/>
      <c r="AJ96" s="216"/>
      <c r="AK96" s="216"/>
      <c r="AL96" s="216"/>
      <c r="AM96" s="216"/>
      <c r="AN96" s="216">
        <f>AG96+AV96</f>
        <v>0</v>
      </c>
      <c r="AO96" s="216"/>
      <c r="AP96" s="216"/>
      <c r="AQ96" s="40"/>
      <c r="AS96" s="110">
        <v>0</v>
      </c>
      <c r="AT96" s="111" t="s">
        <v>101</v>
      </c>
      <c r="AU96" s="111" t="s">
        <v>43</v>
      </c>
      <c r="AV96" s="112">
        <f>ROUND(IF(AU96="nulová",0,IF(OR(AU96="základní",AU96="zákl. přenesená"),AG96*L31,AG96*L32)),2)</f>
        <v>0</v>
      </c>
      <c r="BV96" s="22" t="s">
        <v>104</v>
      </c>
      <c r="BY96" s="109">
        <f>IF(AU96="základní",AV96,0)</f>
        <v>0</v>
      </c>
      <c r="BZ96" s="109">
        <f>IF(AU96="snížená",AV96,0)</f>
        <v>0</v>
      </c>
      <c r="CA96" s="109">
        <f>IF(AU96="zákl. přenesená",AV96,0)</f>
        <v>0</v>
      </c>
      <c r="CB96" s="109">
        <f>IF(AU96="sníž. přenesená",AV96,0)</f>
        <v>0</v>
      </c>
      <c r="CC96" s="109">
        <f>IF(AU96="nulová",AV96,0)</f>
        <v>0</v>
      </c>
      <c r="CD96" s="109">
        <f>IF(AU96="základní",AG96,0)</f>
        <v>0</v>
      </c>
      <c r="CE96" s="109">
        <f>IF(AU96="snížená",AG96,0)</f>
        <v>0</v>
      </c>
      <c r="CF96" s="109">
        <f>IF(AU96="zákl. přenesená",AG96,0)</f>
        <v>0</v>
      </c>
      <c r="CG96" s="109">
        <f>IF(AU96="sníž. přenesená",AG96,0)</f>
        <v>0</v>
      </c>
      <c r="CH96" s="109">
        <f>IF(AU96="nulová",AG96,0)</f>
        <v>0</v>
      </c>
      <c r="CI96" s="22">
        <f>IF(AU96="základní",1,IF(AU96="snížená",2,IF(AU96="zákl. přenesená",4,IF(AU96="sníž. přenesená",5,3))))</f>
        <v>1</v>
      </c>
      <c r="CJ96" s="22">
        <f>IF(AT96="stavební čast",1,IF(8896="investiční čast",2,3))</f>
        <v>1</v>
      </c>
      <c r="CK96" s="22" t="str">
        <f>IF(D96="Vyplň vlastní","","x")</f>
        <v/>
      </c>
    </row>
    <row r="97" spans="2:89" s="1" customFormat="1" ht="19.899999999999999" customHeight="1">
      <c r="B97" s="38"/>
      <c r="C97" s="39"/>
      <c r="D97" s="213" t="s">
        <v>103</v>
      </c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39"/>
      <c r="AD97" s="39"/>
      <c r="AE97" s="39"/>
      <c r="AF97" s="39"/>
      <c r="AG97" s="215">
        <f>AG87*AS97</f>
        <v>0</v>
      </c>
      <c r="AH97" s="216"/>
      <c r="AI97" s="216"/>
      <c r="AJ97" s="216"/>
      <c r="AK97" s="216"/>
      <c r="AL97" s="216"/>
      <c r="AM97" s="216"/>
      <c r="AN97" s="216">
        <f>AG97+AV97</f>
        <v>0</v>
      </c>
      <c r="AO97" s="216"/>
      <c r="AP97" s="216"/>
      <c r="AQ97" s="40"/>
      <c r="AS97" s="113">
        <v>0</v>
      </c>
      <c r="AT97" s="114" t="s">
        <v>101</v>
      </c>
      <c r="AU97" s="114" t="s">
        <v>43</v>
      </c>
      <c r="AV97" s="115">
        <f>ROUND(IF(AU97="nulová",0,IF(OR(AU97="základní",AU97="zákl. přenesená"),AG97*L31,AG97*L32)),2)</f>
        <v>0</v>
      </c>
      <c r="BV97" s="22" t="s">
        <v>104</v>
      </c>
      <c r="BY97" s="109">
        <f>IF(AU97="základní",AV97,0)</f>
        <v>0</v>
      </c>
      <c r="BZ97" s="109">
        <f>IF(AU97="snížená",AV97,0)</f>
        <v>0</v>
      </c>
      <c r="CA97" s="109">
        <f>IF(AU97="zákl. přenesená",AV97,0)</f>
        <v>0</v>
      </c>
      <c r="CB97" s="109">
        <f>IF(AU97="sníž. přenesená",AV97,0)</f>
        <v>0</v>
      </c>
      <c r="CC97" s="109">
        <f>IF(AU97="nulová",AV97,0)</f>
        <v>0</v>
      </c>
      <c r="CD97" s="109">
        <f>IF(AU97="základní",AG97,0)</f>
        <v>0</v>
      </c>
      <c r="CE97" s="109">
        <f>IF(AU97="snížená",AG97,0)</f>
        <v>0</v>
      </c>
      <c r="CF97" s="109">
        <f>IF(AU97="zákl. přenesená",AG97,0)</f>
        <v>0</v>
      </c>
      <c r="CG97" s="109">
        <f>IF(AU97="sníž. přenesená",AG97,0)</f>
        <v>0</v>
      </c>
      <c r="CH97" s="109">
        <f>IF(AU97="nulová",AG97,0)</f>
        <v>0</v>
      </c>
      <c r="CI97" s="22">
        <f>IF(AU97="základní",1,IF(AU97="snížená",2,IF(AU97="zákl. přenesená",4,IF(AU97="sníž. přenesená",5,3))))</f>
        <v>1</v>
      </c>
      <c r="CJ97" s="22">
        <f>IF(AT97="stavební čast",1,IF(8897="investiční čast",2,3))</f>
        <v>1</v>
      </c>
      <c r="CK97" s="22" t="str">
        <f>IF(D97="Vyplň vlastní","","x")</f>
        <v/>
      </c>
    </row>
    <row r="98" spans="2:89" s="1" customFormat="1" ht="10.9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40"/>
    </row>
    <row r="99" spans="2:89" s="1" customFormat="1" ht="30" customHeight="1">
      <c r="B99" s="38"/>
      <c r="C99" s="116" t="s">
        <v>105</v>
      </c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210">
        <f>ROUND(AG87+AG93,2)</f>
        <v>0</v>
      </c>
      <c r="AH99" s="210"/>
      <c r="AI99" s="210"/>
      <c r="AJ99" s="210"/>
      <c r="AK99" s="210"/>
      <c r="AL99" s="210"/>
      <c r="AM99" s="210"/>
      <c r="AN99" s="210">
        <f>AN87+AN93</f>
        <v>0</v>
      </c>
      <c r="AO99" s="210"/>
      <c r="AP99" s="210"/>
      <c r="AQ99" s="40"/>
    </row>
    <row r="100" spans="2:89" s="1" customFormat="1" ht="6.95" customHeight="1"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4"/>
    </row>
  </sheetData>
  <mergeCells count="70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G94:AM94"/>
    <mergeCell ref="AN94:AP94"/>
    <mergeCell ref="AG99:AM99"/>
    <mergeCell ref="AN99:AP99"/>
    <mergeCell ref="AR2:BE2"/>
    <mergeCell ref="D97:AB97"/>
    <mergeCell ref="AG97:AM97"/>
    <mergeCell ref="AN97:AP97"/>
    <mergeCell ref="AG87:AM87"/>
    <mergeCell ref="AN87:AP87"/>
    <mergeCell ref="AG93:AM93"/>
    <mergeCell ref="AN93:AP93"/>
    <mergeCell ref="D95:AB95"/>
    <mergeCell ref="AG95:AM95"/>
    <mergeCell ref="AN95:AP95"/>
    <mergeCell ref="D96:AB96"/>
    <mergeCell ref="AG96:AM96"/>
    <mergeCell ref="AN96:AP96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4:AT98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0 - Vedlejší rozpočtové ...'!C2" display="/"/>
    <hyperlink ref="A89" location="'SO 01 - Stavební část'!C2" display="/"/>
    <hyperlink ref="A90" location="'PS 01.1 - Strojně technol...'!C2" display="/"/>
    <hyperlink ref="A91" location="'PS 01.2 - Elektroinstalac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4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106</v>
      </c>
      <c r="G1" s="17"/>
      <c r="H1" s="263" t="s">
        <v>107</v>
      </c>
      <c r="I1" s="263"/>
      <c r="J1" s="263"/>
      <c r="K1" s="263"/>
      <c r="L1" s="17" t="s">
        <v>108</v>
      </c>
      <c r="M1" s="15"/>
      <c r="N1" s="15"/>
      <c r="O1" s="16" t="s">
        <v>109</v>
      </c>
      <c r="P1" s="15"/>
      <c r="Q1" s="15"/>
      <c r="R1" s="15"/>
      <c r="S1" s="17" t="s">
        <v>110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2" t="s">
        <v>7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S2" s="211" t="s">
        <v>8</v>
      </c>
      <c r="T2" s="212"/>
      <c r="U2" s="212"/>
      <c r="V2" s="212"/>
      <c r="W2" s="212"/>
      <c r="X2" s="212"/>
      <c r="Y2" s="212"/>
      <c r="Z2" s="212"/>
      <c r="AA2" s="212"/>
      <c r="AB2" s="212"/>
      <c r="AC2" s="212"/>
      <c r="AT2" s="22" t="s">
        <v>87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111</v>
      </c>
    </row>
    <row r="4" spans="1:66" ht="36.950000000000003" customHeight="1">
      <c r="B4" s="26"/>
      <c r="C4" s="226" t="s">
        <v>112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7"/>
      <c r="T4" s="21" t="s">
        <v>13</v>
      </c>
      <c r="AT4" s="22" t="s">
        <v>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19</v>
      </c>
      <c r="E6" s="29"/>
      <c r="F6" s="267" t="str">
        <f>'Rekapitulace stavby'!K6</f>
        <v>Rekonstrukce čerpadel velké cirkulace VN na ÚČOV v Ostravě – Přívoze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9"/>
      <c r="R6" s="27"/>
    </row>
    <row r="7" spans="1:66" s="1" customFormat="1" ht="32.85" customHeight="1">
      <c r="B7" s="38"/>
      <c r="C7" s="39"/>
      <c r="D7" s="32" t="s">
        <v>113</v>
      </c>
      <c r="E7" s="39"/>
      <c r="F7" s="248" t="s">
        <v>114</v>
      </c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39"/>
      <c r="R7" s="40"/>
    </row>
    <row r="8" spans="1:66" s="1" customFormat="1" ht="14.45" customHeight="1">
      <c r="B8" s="38"/>
      <c r="C8" s="39"/>
      <c r="D8" s="33" t="s">
        <v>21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22</v>
      </c>
      <c r="N8" s="39"/>
      <c r="O8" s="31" t="s">
        <v>5</v>
      </c>
      <c r="P8" s="39"/>
      <c r="Q8" s="39"/>
      <c r="R8" s="40"/>
    </row>
    <row r="9" spans="1:66" s="1" customFormat="1" ht="14.45" customHeight="1">
      <c r="B9" s="38"/>
      <c r="C9" s="39"/>
      <c r="D9" s="33" t="s">
        <v>23</v>
      </c>
      <c r="E9" s="39"/>
      <c r="F9" s="31" t="s">
        <v>24</v>
      </c>
      <c r="G9" s="39"/>
      <c r="H9" s="39"/>
      <c r="I9" s="39"/>
      <c r="J9" s="39"/>
      <c r="K9" s="39"/>
      <c r="L9" s="39"/>
      <c r="M9" s="33" t="s">
        <v>25</v>
      </c>
      <c r="N9" s="39"/>
      <c r="O9" s="285" t="str">
        <f>'Rekapitulace stavby'!AN8</f>
        <v>15. 12. 2016</v>
      </c>
      <c r="P9" s="270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27</v>
      </c>
      <c r="E11" s="39"/>
      <c r="F11" s="39"/>
      <c r="G11" s="39"/>
      <c r="H11" s="39"/>
      <c r="I11" s="39"/>
      <c r="J11" s="39"/>
      <c r="K11" s="39"/>
      <c r="L11" s="39"/>
      <c r="M11" s="33" t="s">
        <v>28</v>
      </c>
      <c r="N11" s="39"/>
      <c r="O11" s="246" t="s">
        <v>5</v>
      </c>
      <c r="P11" s="246"/>
      <c r="Q11" s="39"/>
      <c r="R11" s="40"/>
    </row>
    <row r="12" spans="1:66" s="1" customFormat="1" ht="18" customHeight="1">
      <c r="B12" s="38"/>
      <c r="C12" s="39"/>
      <c r="D12" s="39"/>
      <c r="E12" s="31" t="s">
        <v>29</v>
      </c>
      <c r="F12" s="39"/>
      <c r="G12" s="39"/>
      <c r="H12" s="39"/>
      <c r="I12" s="39"/>
      <c r="J12" s="39"/>
      <c r="K12" s="39"/>
      <c r="L12" s="39"/>
      <c r="M12" s="33" t="s">
        <v>30</v>
      </c>
      <c r="N12" s="39"/>
      <c r="O12" s="246" t="s">
        <v>5</v>
      </c>
      <c r="P12" s="246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31</v>
      </c>
      <c r="E14" s="39"/>
      <c r="F14" s="39"/>
      <c r="G14" s="39"/>
      <c r="H14" s="39"/>
      <c r="I14" s="39"/>
      <c r="J14" s="39"/>
      <c r="K14" s="39"/>
      <c r="L14" s="39"/>
      <c r="M14" s="33" t="s">
        <v>28</v>
      </c>
      <c r="N14" s="39"/>
      <c r="O14" s="286" t="str">
        <f>IF('Rekapitulace stavby'!AN13="","",'Rekapitulace stavby'!AN13)</f>
        <v>Vyplň údaj</v>
      </c>
      <c r="P14" s="246"/>
      <c r="Q14" s="39"/>
      <c r="R14" s="40"/>
    </row>
    <row r="15" spans="1:66" s="1" customFormat="1" ht="18" customHeight="1">
      <c r="B15" s="38"/>
      <c r="C15" s="39"/>
      <c r="D15" s="39"/>
      <c r="E15" s="286" t="str">
        <f>IF('Rekapitulace stavby'!E14="","",'Rekapitulace stavby'!E14)</f>
        <v>Vyplň údaj</v>
      </c>
      <c r="F15" s="287"/>
      <c r="G15" s="287"/>
      <c r="H15" s="287"/>
      <c r="I15" s="287"/>
      <c r="J15" s="287"/>
      <c r="K15" s="287"/>
      <c r="L15" s="287"/>
      <c r="M15" s="33" t="s">
        <v>30</v>
      </c>
      <c r="N15" s="39"/>
      <c r="O15" s="286" t="str">
        <f>IF('Rekapitulace stavby'!AN14="","",'Rekapitulace stavby'!AN14)</f>
        <v>Vyplň údaj</v>
      </c>
      <c r="P15" s="246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33</v>
      </c>
      <c r="E17" s="39"/>
      <c r="F17" s="39"/>
      <c r="G17" s="39"/>
      <c r="H17" s="39"/>
      <c r="I17" s="39"/>
      <c r="J17" s="39"/>
      <c r="K17" s="39"/>
      <c r="L17" s="39"/>
      <c r="M17" s="33" t="s">
        <v>28</v>
      </c>
      <c r="N17" s="39"/>
      <c r="O17" s="246" t="s">
        <v>5</v>
      </c>
      <c r="P17" s="246"/>
      <c r="Q17" s="39"/>
      <c r="R17" s="40"/>
    </row>
    <row r="18" spans="2:18" s="1" customFormat="1" ht="18" customHeight="1">
      <c r="B18" s="38"/>
      <c r="C18" s="39"/>
      <c r="D18" s="39"/>
      <c r="E18" s="31" t="s">
        <v>34</v>
      </c>
      <c r="F18" s="39"/>
      <c r="G18" s="39"/>
      <c r="H18" s="39"/>
      <c r="I18" s="39"/>
      <c r="J18" s="39"/>
      <c r="K18" s="39"/>
      <c r="L18" s="39"/>
      <c r="M18" s="33" t="s">
        <v>30</v>
      </c>
      <c r="N18" s="39"/>
      <c r="O18" s="246" t="s">
        <v>5</v>
      </c>
      <c r="P18" s="246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36</v>
      </c>
      <c r="E20" s="39"/>
      <c r="F20" s="39"/>
      <c r="G20" s="39"/>
      <c r="H20" s="39"/>
      <c r="I20" s="39"/>
      <c r="J20" s="39"/>
      <c r="K20" s="39"/>
      <c r="L20" s="39"/>
      <c r="M20" s="33" t="s">
        <v>28</v>
      </c>
      <c r="N20" s="39"/>
      <c r="O20" s="246" t="s">
        <v>5</v>
      </c>
      <c r="P20" s="246"/>
      <c r="Q20" s="39"/>
      <c r="R20" s="40"/>
    </row>
    <row r="21" spans="2:18" s="1" customFormat="1" ht="18" customHeight="1">
      <c r="B21" s="38"/>
      <c r="C21" s="39"/>
      <c r="D21" s="39"/>
      <c r="E21" s="31" t="s">
        <v>37</v>
      </c>
      <c r="F21" s="39"/>
      <c r="G21" s="39"/>
      <c r="H21" s="39"/>
      <c r="I21" s="39"/>
      <c r="J21" s="39"/>
      <c r="K21" s="39"/>
      <c r="L21" s="39"/>
      <c r="M21" s="33" t="s">
        <v>30</v>
      </c>
      <c r="N21" s="39"/>
      <c r="O21" s="246" t="s">
        <v>5</v>
      </c>
      <c r="P21" s="246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38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251" t="s">
        <v>5</v>
      </c>
      <c r="F24" s="251"/>
      <c r="G24" s="251"/>
      <c r="H24" s="251"/>
      <c r="I24" s="251"/>
      <c r="J24" s="251"/>
      <c r="K24" s="251"/>
      <c r="L24" s="251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115</v>
      </c>
      <c r="E27" s="39"/>
      <c r="F27" s="39"/>
      <c r="G27" s="39"/>
      <c r="H27" s="39"/>
      <c r="I27" s="39"/>
      <c r="J27" s="39"/>
      <c r="K27" s="39"/>
      <c r="L27" s="39"/>
      <c r="M27" s="252">
        <f>N88</f>
        <v>0</v>
      </c>
      <c r="N27" s="252"/>
      <c r="O27" s="252"/>
      <c r="P27" s="252"/>
      <c r="Q27" s="39"/>
      <c r="R27" s="40"/>
    </row>
    <row r="28" spans="2:18" s="1" customFormat="1" ht="14.45" customHeight="1">
      <c r="B28" s="38"/>
      <c r="C28" s="39"/>
      <c r="D28" s="37" t="s">
        <v>100</v>
      </c>
      <c r="E28" s="39"/>
      <c r="F28" s="39"/>
      <c r="G28" s="39"/>
      <c r="H28" s="39"/>
      <c r="I28" s="39"/>
      <c r="J28" s="39"/>
      <c r="K28" s="39"/>
      <c r="L28" s="39"/>
      <c r="M28" s="252">
        <f>N95</f>
        <v>0</v>
      </c>
      <c r="N28" s="252"/>
      <c r="O28" s="252"/>
      <c r="P28" s="252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41</v>
      </c>
      <c r="E30" s="39"/>
      <c r="F30" s="39"/>
      <c r="G30" s="39"/>
      <c r="H30" s="39"/>
      <c r="I30" s="39"/>
      <c r="J30" s="39"/>
      <c r="K30" s="39"/>
      <c r="L30" s="39"/>
      <c r="M30" s="284">
        <f>ROUND(M27+M28,2)</f>
        <v>0</v>
      </c>
      <c r="N30" s="269"/>
      <c r="O30" s="269"/>
      <c r="P30" s="269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42</v>
      </c>
      <c r="E32" s="45" t="s">
        <v>43</v>
      </c>
      <c r="F32" s="46">
        <v>0.21</v>
      </c>
      <c r="G32" s="121" t="s">
        <v>44</v>
      </c>
      <c r="H32" s="281">
        <f>(SUM(BE95:BE102)+SUM(BE120:BE142))</f>
        <v>0</v>
      </c>
      <c r="I32" s="269"/>
      <c r="J32" s="269"/>
      <c r="K32" s="39"/>
      <c r="L32" s="39"/>
      <c r="M32" s="281">
        <f>ROUND((SUM(BE95:BE102)+SUM(BE120:BE142)), 2)*F32</f>
        <v>0</v>
      </c>
      <c r="N32" s="269"/>
      <c r="O32" s="269"/>
      <c r="P32" s="269"/>
      <c r="Q32" s="39"/>
      <c r="R32" s="40"/>
    </row>
    <row r="33" spans="2:18" s="1" customFormat="1" ht="14.45" customHeight="1">
      <c r="B33" s="38"/>
      <c r="C33" s="39"/>
      <c r="D33" s="39"/>
      <c r="E33" s="45" t="s">
        <v>45</v>
      </c>
      <c r="F33" s="46">
        <v>0.15</v>
      </c>
      <c r="G33" s="121" t="s">
        <v>44</v>
      </c>
      <c r="H33" s="281">
        <f>(SUM(BF95:BF102)+SUM(BF120:BF142))</f>
        <v>0</v>
      </c>
      <c r="I33" s="269"/>
      <c r="J33" s="269"/>
      <c r="K33" s="39"/>
      <c r="L33" s="39"/>
      <c r="M33" s="281">
        <f>ROUND((SUM(BF95:BF102)+SUM(BF120:BF142)), 2)*F33</f>
        <v>0</v>
      </c>
      <c r="N33" s="269"/>
      <c r="O33" s="269"/>
      <c r="P33" s="269"/>
      <c r="Q33" s="39"/>
      <c r="R33" s="40"/>
    </row>
    <row r="34" spans="2:18" s="1" customFormat="1" ht="14.45" hidden="1" customHeight="1">
      <c r="B34" s="38"/>
      <c r="C34" s="39"/>
      <c r="D34" s="39"/>
      <c r="E34" s="45" t="s">
        <v>46</v>
      </c>
      <c r="F34" s="46">
        <v>0.21</v>
      </c>
      <c r="G34" s="121" t="s">
        <v>44</v>
      </c>
      <c r="H34" s="281">
        <f>(SUM(BG95:BG102)+SUM(BG120:BG142))</f>
        <v>0</v>
      </c>
      <c r="I34" s="269"/>
      <c r="J34" s="269"/>
      <c r="K34" s="39"/>
      <c r="L34" s="39"/>
      <c r="M34" s="281">
        <v>0</v>
      </c>
      <c r="N34" s="269"/>
      <c r="O34" s="269"/>
      <c r="P34" s="269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47</v>
      </c>
      <c r="F35" s="46">
        <v>0.15</v>
      </c>
      <c r="G35" s="121" t="s">
        <v>44</v>
      </c>
      <c r="H35" s="281">
        <f>(SUM(BH95:BH102)+SUM(BH120:BH142))</f>
        <v>0</v>
      </c>
      <c r="I35" s="269"/>
      <c r="J35" s="269"/>
      <c r="K35" s="39"/>
      <c r="L35" s="39"/>
      <c r="M35" s="281">
        <v>0</v>
      </c>
      <c r="N35" s="269"/>
      <c r="O35" s="269"/>
      <c r="P35" s="269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48</v>
      </c>
      <c r="F36" s="46">
        <v>0</v>
      </c>
      <c r="G36" s="121" t="s">
        <v>44</v>
      </c>
      <c r="H36" s="281">
        <f>(SUM(BI95:BI102)+SUM(BI120:BI142))</f>
        <v>0</v>
      </c>
      <c r="I36" s="269"/>
      <c r="J36" s="269"/>
      <c r="K36" s="39"/>
      <c r="L36" s="39"/>
      <c r="M36" s="281">
        <v>0</v>
      </c>
      <c r="N36" s="269"/>
      <c r="O36" s="269"/>
      <c r="P36" s="269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49</v>
      </c>
      <c r="E38" s="78"/>
      <c r="F38" s="78"/>
      <c r="G38" s="123" t="s">
        <v>50</v>
      </c>
      <c r="H38" s="124" t="s">
        <v>51</v>
      </c>
      <c r="I38" s="78"/>
      <c r="J38" s="78"/>
      <c r="K38" s="78"/>
      <c r="L38" s="282">
        <f>SUM(M30:M36)</f>
        <v>0</v>
      </c>
      <c r="M38" s="282"/>
      <c r="N38" s="282"/>
      <c r="O38" s="282"/>
      <c r="P38" s="283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52</v>
      </c>
      <c r="E50" s="54"/>
      <c r="F50" s="54"/>
      <c r="G50" s="54"/>
      <c r="H50" s="55"/>
      <c r="I50" s="39"/>
      <c r="J50" s="53" t="s">
        <v>53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54</v>
      </c>
      <c r="E59" s="59"/>
      <c r="F59" s="59"/>
      <c r="G59" s="60" t="s">
        <v>55</v>
      </c>
      <c r="H59" s="61"/>
      <c r="I59" s="39"/>
      <c r="J59" s="58" t="s">
        <v>54</v>
      </c>
      <c r="K59" s="59"/>
      <c r="L59" s="59"/>
      <c r="M59" s="59"/>
      <c r="N59" s="60" t="s">
        <v>55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56</v>
      </c>
      <c r="E61" s="54"/>
      <c r="F61" s="54"/>
      <c r="G61" s="54"/>
      <c r="H61" s="55"/>
      <c r="I61" s="39"/>
      <c r="J61" s="53" t="s">
        <v>57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54</v>
      </c>
      <c r="E70" s="59"/>
      <c r="F70" s="59"/>
      <c r="G70" s="60" t="s">
        <v>55</v>
      </c>
      <c r="H70" s="61"/>
      <c r="I70" s="39"/>
      <c r="J70" s="58" t="s">
        <v>54</v>
      </c>
      <c r="K70" s="59"/>
      <c r="L70" s="59"/>
      <c r="M70" s="59"/>
      <c r="N70" s="60" t="s">
        <v>55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26" t="s">
        <v>116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19</v>
      </c>
      <c r="D78" s="39"/>
      <c r="E78" s="39"/>
      <c r="F78" s="267" t="str">
        <f>F6</f>
        <v>Rekonstrukce čerpadel velké cirkulace VN na ÚČOV v Ostravě – Přívoze</v>
      </c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39"/>
      <c r="R78" s="40"/>
    </row>
    <row r="79" spans="2:18" s="1" customFormat="1" ht="36.950000000000003" customHeight="1">
      <c r="B79" s="38"/>
      <c r="C79" s="72" t="s">
        <v>113</v>
      </c>
      <c r="D79" s="39"/>
      <c r="E79" s="39"/>
      <c r="F79" s="228" t="str">
        <f>F7</f>
        <v>00 - Vedlejší rozpočtové náklady</v>
      </c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65" s="1" customFormat="1" ht="18" customHeight="1">
      <c r="B81" s="38"/>
      <c r="C81" s="33" t="s">
        <v>23</v>
      </c>
      <c r="D81" s="39"/>
      <c r="E81" s="39"/>
      <c r="F81" s="31" t="str">
        <f>F9</f>
        <v>Ostrava-Přívoz</v>
      </c>
      <c r="G81" s="39"/>
      <c r="H81" s="39"/>
      <c r="I81" s="39"/>
      <c r="J81" s="39"/>
      <c r="K81" s="33" t="s">
        <v>25</v>
      </c>
      <c r="L81" s="39"/>
      <c r="M81" s="270" t="str">
        <f>IF(O9="","",O9)</f>
        <v>15. 12. 2016</v>
      </c>
      <c r="N81" s="270"/>
      <c r="O81" s="270"/>
      <c r="P81" s="270"/>
      <c r="Q81" s="39"/>
      <c r="R81" s="40"/>
    </row>
    <row r="82" spans="2:65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65" s="1" customFormat="1" ht="15">
      <c r="B83" s="38"/>
      <c r="C83" s="33" t="s">
        <v>27</v>
      </c>
      <c r="D83" s="39"/>
      <c r="E83" s="39"/>
      <c r="F83" s="31" t="str">
        <f>E12</f>
        <v xml:space="preserve">Statutární město Ostrava </v>
      </c>
      <c r="G83" s="39"/>
      <c r="H83" s="39"/>
      <c r="I83" s="39"/>
      <c r="J83" s="39"/>
      <c r="K83" s="33" t="s">
        <v>33</v>
      </c>
      <c r="L83" s="39"/>
      <c r="M83" s="246" t="str">
        <f>E18</f>
        <v>HydroIdea, s.r.o.</v>
      </c>
      <c r="N83" s="246"/>
      <c r="O83" s="246"/>
      <c r="P83" s="246"/>
      <c r="Q83" s="246"/>
      <c r="R83" s="40"/>
    </row>
    <row r="84" spans="2:65" s="1" customFormat="1" ht="14.45" customHeight="1">
      <c r="B84" s="38"/>
      <c r="C84" s="33" t="s">
        <v>31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36</v>
      </c>
      <c r="L84" s="39"/>
      <c r="M84" s="246" t="str">
        <f>E21</f>
        <v>Ing. Rostislav Fiala</v>
      </c>
      <c r="N84" s="246"/>
      <c r="O84" s="246"/>
      <c r="P84" s="246"/>
      <c r="Q84" s="246"/>
      <c r="R84" s="40"/>
    </row>
    <row r="85" spans="2:65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65" s="1" customFormat="1" ht="29.25" customHeight="1">
      <c r="B86" s="38"/>
      <c r="C86" s="279" t="s">
        <v>117</v>
      </c>
      <c r="D86" s="280"/>
      <c r="E86" s="280"/>
      <c r="F86" s="280"/>
      <c r="G86" s="280"/>
      <c r="H86" s="117"/>
      <c r="I86" s="117"/>
      <c r="J86" s="117"/>
      <c r="K86" s="117"/>
      <c r="L86" s="117"/>
      <c r="M86" s="117"/>
      <c r="N86" s="279" t="s">
        <v>118</v>
      </c>
      <c r="O86" s="280"/>
      <c r="P86" s="280"/>
      <c r="Q86" s="280"/>
      <c r="R86" s="40"/>
    </row>
    <row r="87" spans="2:65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65" s="1" customFormat="1" ht="29.25" customHeight="1">
      <c r="B88" s="38"/>
      <c r="C88" s="125" t="s">
        <v>119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18">
        <f>N120</f>
        <v>0</v>
      </c>
      <c r="O88" s="277"/>
      <c r="P88" s="277"/>
      <c r="Q88" s="277"/>
      <c r="R88" s="40"/>
      <c r="AU88" s="22" t="s">
        <v>120</v>
      </c>
    </row>
    <row r="89" spans="2:65" s="6" customFormat="1" ht="24.95" customHeight="1">
      <c r="B89" s="126"/>
      <c r="C89" s="127"/>
      <c r="D89" s="128" t="s">
        <v>121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60">
        <f>N121</f>
        <v>0</v>
      </c>
      <c r="O89" s="275"/>
      <c r="P89" s="275"/>
      <c r="Q89" s="275"/>
      <c r="R89" s="129"/>
    </row>
    <row r="90" spans="2:65" s="7" customFormat="1" ht="19.899999999999999" customHeight="1">
      <c r="B90" s="130"/>
      <c r="C90" s="131"/>
      <c r="D90" s="105" t="s">
        <v>122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16">
        <f>N122</f>
        <v>0</v>
      </c>
      <c r="O90" s="276"/>
      <c r="P90" s="276"/>
      <c r="Q90" s="276"/>
      <c r="R90" s="132"/>
    </row>
    <row r="91" spans="2:65" s="7" customFormat="1" ht="19.899999999999999" customHeight="1">
      <c r="B91" s="130"/>
      <c r="C91" s="131"/>
      <c r="D91" s="105" t="s">
        <v>123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16">
        <f>N130</f>
        <v>0</v>
      </c>
      <c r="O91" s="276"/>
      <c r="P91" s="276"/>
      <c r="Q91" s="276"/>
      <c r="R91" s="132"/>
    </row>
    <row r="92" spans="2:65" s="7" customFormat="1" ht="19.899999999999999" customHeight="1">
      <c r="B92" s="130"/>
      <c r="C92" s="131"/>
      <c r="D92" s="105" t="s">
        <v>124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16">
        <f>N135</f>
        <v>0</v>
      </c>
      <c r="O92" s="276"/>
      <c r="P92" s="276"/>
      <c r="Q92" s="276"/>
      <c r="R92" s="132"/>
    </row>
    <row r="93" spans="2:65" s="7" customFormat="1" ht="19.899999999999999" customHeight="1">
      <c r="B93" s="130"/>
      <c r="C93" s="131"/>
      <c r="D93" s="105" t="s">
        <v>125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16">
        <f>N140</f>
        <v>0</v>
      </c>
      <c r="O93" s="276"/>
      <c r="P93" s="276"/>
      <c r="Q93" s="276"/>
      <c r="R93" s="132"/>
    </row>
    <row r="94" spans="2:65" s="1" customFormat="1" ht="21.75" customHeight="1"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40"/>
    </row>
    <row r="95" spans="2:65" s="1" customFormat="1" ht="29.25" customHeight="1">
      <c r="B95" s="38"/>
      <c r="C95" s="125" t="s">
        <v>126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277">
        <f>ROUND(N96+N97+N98+N99+N100+N101,2)</f>
        <v>0</v>
      </c>
      <c r="O95" s="278"/>
      <c r="P95" s="278"/>
      <c r="Q95" s="278"/>
      <c r="R95" s="40"/>
      <c r="T95" s="133"/>
      <c r="U95" s="134" t="s">
        <v>42</v>
      </c>
    </row>
    <row r="96" spans="2:65" s="1" customFormat="1" ht="18" customHeight="1">
      <c r="B96" s="135"/>
      <c r="C96" s="136"/>
      <c r="D96" s="213" t="s">
        <v>127</v>
      </c>
      <c r="E96" s="273"/>
      <c r="F96" s="273"/>
      <c r="G96" s="273"/>
      <c r="H96" s="273"/>
      <c r="I96" s="136"/>
      <c r="J96" s="136"/>
      <c r="K96" s="136"/>
      <c r="L96" s="136"/>
      <c r="M96" s="136"/>
      <c r="N96" s="215">
        <f>ROUND(N88*T96,2)</f>
        <v>0</v>
      </c>
      <c r="O96" s="274"/>
      <c r="P96" s="274"/>
      <c r="Q96" s="274"/>
      <c r="R96" s="138"/>
      <c r="S96" s="139"/>
      <c r="T96" s="140"/>
      <c r="U96" s="141" t="s">
        <v>43</v>
      </c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42" t="s">
        <v>128</v>
      </c>
      <c r="AZ96" s="139"/>
      <c r="BA96" s="139"/>
      <c r="BB96" s="139"/>
      <c r="BC96" s="139"/>
      <c r="BD96" s="139"/>
      <c r="BE96" s="143">
        <f t="shared" ref="BE96:BE101" si="0">IF(U96="základní",N96,0)</f>
        <v>0</v>
      </c>
      <c r="BF96" s="143">
        <f t="shared" ref="BF96:BF101" si="1">IF(U96="snížená",N96,0)</f>
        <v>0</v>
      </c>
      <c r="BG96" s="143">
        <f t="shared" ref="BG96:BG101" si="2">IF(U96="zákl. přenesená",N96,0)</f>
        <v>0</v>
      </c>
      <c r="BH96" s="143">
        <f t="shared" ref="BH96:BH101" si="3">IF(U96="sníž. přenesená",N96,0)</f>
        <v>0</v>
      </c>
      <c r="BI96" s="143">
        <f t="shared" ref="BI96:BI101" si="4">IF(U96="nulová",N96,0)</f>
        <v>0</v>
      </c>
      <c r="BJ96" s="142" t="s">
        <v>86</v>
      </c>
      <c r="BK96" s="139"/>
      <c r="BL96" s="139"/>
      <c r="BM96" s="139"/>
    </row>
    <row r="97" spans="2:65" s="1" customFormat="1" ht="18" customHeight="1">
      <c r="B97" s="135"/>
      <c r="C97" s="136"/>
      <c r="D97" s="213" t="s">
        <v>129</v>
      </c>
      <c r="E97" s="273"/>
      <c r="F97" s="273"/>
      <c r="G97" s="273"/>
      <c r="H97" s="273"/>
      <c r="I97" s="136"/>
      <c r="J97" s="136"/>
      <c r="K97" s="136"/>
      <c r="L97" s="136"/>
      <c r="M97" s="136"/>
      <c r="N97" s="215">
        <f>ROUND(N88*T97,2)</f>
        <v>0</v>
      </c>
      <c r="O97" s="274"/>
      <c r="P97" s="274"/>
      <c r="Q97" s="274"/>
      <c r="R97" s="138"/>
      <c r="S97" s="139"/>
      <c r="T97" s="140"/>
      <c r="U97" s="141" t="s">
        <v>43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2" t="s">
        <v>128</v>
      </c>
      <c r="AZ97" s="139"/>
      <c r="BA97" s="139"/>
      <c r="BB97" s="139"/>
      <c r="BC97" s="139"/>
      <c r="BD97" s="139"/>
      <c r="BE97" s="143">
        <f t="shared" si="0"/>
        <v>0</v>
      </c>
      <c r="BF97" s="143">
        <f t="shared" si="1"/>
        <v>0</v>
      </c>
      <c r="BG97" s="143">
        <f t="shared" si="2"/>
        <v>0</v>
      </c>
      <c r="BH97" s="143">
        <f t="shared" si="3"/>
        <v>0</v>
      </c>
      <c r="BI97" s="143">
        <f t="shared" si="4"/>
        <v>0</v>
      </c>
      <c r="BJ97" s="142" t="s">
        <v>86</v>
      </c>
      <c r="BK97" s="139"/>
      <c r="BL97" s="139"/>
      <c r="BM97" s="139"/>
    </row>
    <row r="98" spans="2:65" s="1" customFormat="1" ht="18" customHeight="1">
      <c r="B98" s="135"/>
      <c r="C98" s="136"/>
      <c r="D98" s="213" t="s">
        <v>130</v>
      </c>
      <c r="E98" s="273"/>
      <c r="F98" s="273"/>
      <c r="G98" s="273"/>
      <c r="H98" s="273"/>
      <c r="I98" s="136"/>
      <c r="J98" s="136"/>
      <c r="K98" s="136"/>
      <c r="L98" s="136"/>
      <c r="M98" s="136"/>
      <c r="N98" s="215">
        <f>ROUND(N88*T98,2)</f>
        <v>0</v>
      </c>
      <c r="O98" s="274"/>
      <c r="P98" s="274"/>
      <c r="Q98" s="274"/>
      <c r="R98" s="138"/>
      <c r="S98" s="139"/>
      <c r="T98" s="140"/>
      <c r="U98" s="141" t="s">
        <v>43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2" t="s">
        <v>128</v>
      </c>
      <c r="AZ98" s="139"/>
      <c r="BA98" s="139"/>
      <c r="BB98" s="139"/>
      <c r="BC98" s="139"/>
      <c r="BD98" s="139"/>
      <c r="BE98" s="143">
        <f t="shared" si="0"/>
        <v>0</v>
      </c>
      <c r="BF98" s="143">
        <f t="shared" si="1"/>
        <v>0</v>
      </c>
      <c r="BG98" s="143">
        <f t="shared" si="2"/>
        <v>0</v>
      </c>
      <c r="BH98" s="143">
        <f t="shared" si="3"/>
        <v>0</v>
      </c>
      <c r="BI98" s="143">
        <f t="shared" si="4"/>
        <v>0</v>
      </c>
      <c r="BJ98" s="142" t="s">
        <v>86</v>
      </c>
      <c r="BK98" s="139"/>
      <c r="BL98" s="139"/>
      <c r="BM98" s="139"/>
    </row>
    <row r="99" spans="2:65" s="1" customFormat="1" ht="18" customHeight="1">
      <c r="B99" s="135"/>
      <c r="C99" s="136"/>
      <c r="D99" s="213" t="s">
        <v>131</v>
      </c>
      <c r="E99" s="273"/>
      <c r="F99" s="273"/>
      <c r="G99" s="273"/>
      <c r="H99" s="273"/>
      <c r="I99" s="136"/>
      <c r="J99" s="136"/>
      <c r="K99" s="136"/>
      <c r="L99" s="136"/>
      <c r="M99" s="136"/>
      <c r="N99" s="215">
        <f>ROUND(N88*T99,2)</f>
        <v>0</v>
      </c>
      <c r="O99" s="274"/>
      <c r="P99" s="274"/>
      <c r="Q99" s="274"/>
      <c r="R99" s="138"/>
      <c r="S99" s="139"/>
      <c r="T99" s="140"/>
      <c r="U99" s="141" t="s">
        <v>43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2" t="s">
        <v>128</v>
      </c>
      <c r="AZ99" s="139"/>
      <c r="BA99" s="139"/>
      <c r="BB99" s="139"/>
      <c r="BC99" s="139"/>
      <c r="BD99" s="139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86</v>
      </c>
      <c r="BK99" s="139"/>
      <c r="BL99" s="139"/>
      <c r="BM99" s="139"/>
    </row>
    <row r="100" spans="2:65" s="1" customFormat="1" ht="18" customHeight="1">
      <c r="B100" s="135"/>
      <c r="C100" s="136"/>
      <c r="D100" s="213" t="s">
        <v>132</v>
      </c>
      <c r="E100" s="273"/>
      <c r="F100" s="273"/>
      <c r="G100" s="273"/>
      <c r="H100" s="273"/>
      <c r="I100" s="136"/>
      <c r="J100" s="136"/>
      <c r="K100" s="136"/>
      <c r="L100" s="136"/>
      <c r="M100" s="136"/>
      <c r="N100" s="215">
        <f>ROUND(N88*T100,2)</f>
        <v>0</v>
      </c>
      <c r="O100" s="274"/>
      <c r="P100" s="274"/>
      <c r="Q100" s="274"/>
      <c r="R100" s="138"/>
      <c r="S100" s="139"/>
      <c r="T100" s="140"/>
      <c r="U100" s="141" t="s">
        <v>43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2" t="s">
        <v>128</v>
      </c>
      <c r="AZ100" s="139"/>
      <c r="BA100" s="139"/>
      <c r="BB100" s="139"/>
      <c r="BC100" s="139"/>
      <c r="BD100" s="139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86</v>
      </c>
      <c r="BK100" s="139"/>
      <c r="BL100" s="139"/>
      <c r="BM100" s="139"/>
    </row>
    <row r="101" spans="2:65" s="1" customFormat="1" ht="18" customHeight="1">
      <c r="B101" s="135"/>
      <c r="C101" s="136"/>
      <c r="D101" s="137" t="s">
        <v>133</v>
      </c>
      <c r="E101" s="136"/>
      <c r="F101" s="136"/>
      <c r="G101" s="136"/>
      <c r="H101" s="136"/>
      <c r="I101" s="136"/>
      <c r="J101" s="136"/>
      <c r="K101" s="136"/>
      <c r="L101" s="136"/>
      <c r="M101" s="136"/>
      <c r="N101" s="215">
        <f>ROUND(N88*T101,2)</f>
        <v>0</v>
      </c>
      <c r="O101" s="274"/>
      <c r="P101" s="274"/>
      <c r="Q101" s="274"/>
      <c r="R101" s="138"/>
      <c r="S101" s="139"/>
      <c r="T101" s="144"/>
      <c r="U101" s="145" t="s">
        <v>43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2" t="s">
        <v>134</v>
      </c>
      <c r="AZ101" s="139"/>
      <c r="BA101" s="139"/>
      <c r="BB101" s="139"/>
      <c r="BC101" s="139"/>
      <c r="BD101" s="139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86</v>
      </c>
      <c r="BK101" s="139"/>
      <c r="BL101" s="139"/>
      <c r="BM101" s="139"/>
    </row>
    <row r="102" spans="2:65" s="1" customFormat="1"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40"/>
    </row>
    <row r="103" spans="2:65" s="1" customFormat="1" ht="29.25" customHeight="1">
      <c r="B103" s="38"/>
      <c r="C103" s="116" t="s">
        <v>105</v>
      </c>
      <c r="D103" s="117"/>
      <c r="E103" s="117"/>
      <c r="F103" s="117"/>
      <c r="G103" s="117"/>
      <c r="H103" s="117"/>
      <c r="I103" s="117"/>
      <c r="J103" s="117"/>
      <c r="K103" s="117"/>
      <c r="L103" s="210">
        <f>ROUND(SUM(N88+N95),2)</f>
        <v>0</v>
      </c>
      <c r="M103" s="210"/>
      <c r="N103" s="210"/>
      <c r="O103" s="210"/>
      <c r="P103" s="210"/>
      <c r="Q103" s="210"/>
      <c r="R103" s="40"/>
    </row>
    <row r="104" spans="2:65" s="1" customFormat="1" ht="6.95" customHeight="1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</row>
    <row r="108" spans="2:65" s="1" customFormat="1" ht="6.95" customHeight="1"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7"/>
    </row>
    <row r="109" spans="2:65" s="1" customFormat="1" ht="36.950000000000003" customHeight="1">
      <c r="B109" s="38"/>
      <c r="C109" s="226" t="s">
        <v>135</v>
      </c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40"/>
    </row>
    <row r="110" spans="2:65" s="1" customFormat="1" ht="6.95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spans="2:65" s="1" customFormat="1" ht="30" customHeight="1">
      <c r="B111" s="38"/>
      <c r="C111" s="33" t="s">
        <v>19</v>
      </c>
      <c r="D111" s="39"/>
      <c r="E111" s="39"/>
      <c r="F111" s="267" t="str">
        <f>F6</f>
        <v>Rekonstrukce čerpadel velké cirkulace VN na ÚČOV v Ostravě – Přívoze</v>
      </c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39"/>
      <c r="R111" s="40"/>
    </row>
    <row r="112" spans="2:65" s="1" customFormat="1" ht="36.950000000000003" customHeight="1">
      <c r="B112" s="38"/>
      <c r="C112" s="72" t="s">
        <v>113</v>
      </c>
      <c r="D112" s="39"/>
      <c r="E112" s="39"/>
      <c r="F112" s="228" t="str">
        <f>F7</f>
        <v>00 - Vedlejší rozpočtové náklady</v>
      </c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39"/>
      <c r="R112" s="40"/>
    </row>
    <row r="113" spans="2:65" s="1" customFormat="1" ht="6.95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</row>
    <row r="114" spans="2:65" s="1" customFormat="1" ht="18" customHeight="1">
      <c r="B114" s="38"/>
      <c r="C114" s="33" t="s">
        <v>23</v>
      </c>
      <c r="D114" s="39"/>
      <c r="E114" s="39"/>
      <c r="F114" s="31" t="str">
        <f>F9</f>
        <v>Ostrava-Přívoz</v>
      </c>
      <c r="G114" s="39"/>
      <c r="H114" s="39"/>
      <c r="I114" s="39"/>
      <c r="J114" s="39"/>
      <c r="K114" s="33" t="s">
        <v>25</v>
      </c>
      <c r="L114" s="39"/>
      <c r="M114" s="270" t="str">
        <f>IF(O9="","",O9)</f>
        <v>15. 12. 2016</v>
      </c>
      <c r="N114" s="270"/>
      <c r="O114" s="270"/>
      <c r="P114" s="270"/>
      <c r="Q114" s="39"/>
      <c r="R114" s="40"/>
    </row>
    <row r="115" spans="2:65" s="1" customFormat="1" ht="6.9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65" s="1" customFormat="1" ht="15">
      <c r="B116" s="38"/>
      <c r="C116" s="33" t="s">
        <v>27</v>
      </c>
      <c r="D116" s="39"/>
      <c r="E116" s="39"/>
      <c r="F116" s="31" t="str">
        <f>E12</f>
        <v xml:space="preserve">Statutární město Ostrava </v>
      </c>
      <c r="G116" s="39"/>
      <c r="H116" s="39"/>
      <c r="I116" s="39"/>
      <c r="J116" s="39"/>
      <c r="K116" s="33" t="s">
        <v>33</v>
      </c>
      <c r="L116" s="39"/>
      <c r="M116" s="246" t="str">
        <f>E18</f>
        <v>HydroIdea, s.r.o.</v>
      </c>
      <c r="N116" s="246"/>
      <c r="O116" s="246"/>
      <c r="P116" s="246"/>
      <c r="Q116" s="246"/>
      <c r="R116" s="40"/>
    </row>
    <row r="117" spans="2:65" s="1" customFormat="1" ht="14.45" customHeight="1">
      <c r="B117" s="38"/>
      <c r="C117" s="33" t="s">
        <v>31</v>
      </c>
      <c r="D117" s="39"/>
      <c r="E117" s="39"/>
      <c r="F117" s="31" t="str">
        <f>IF(E15="","",E15)</f>
        <v>Vyplň údaj</v>
      </c>
      <c r="G117" s="39"/>
      <c r="H117" s="39"/>
      <c r="I117" s="39"/>
      <c r="J117" s="39"/>
      <c r="K117" s="33" t="s">
        <v>36</v>
      </c>
      <c r="L117" s="39"/>
      <c r="M117" s="246" t="str">
        <f>E21</f>
        <v>Ing. Rostislav Fiala</v>
      </c>
      <c r="N117" s="246"/>
      <c r="O117" s="246"/>
      <c r="P117" s="246"/>
      <c r="Q117" s="246"/>
      <c r="R117" s="40"/>
    </row>
    <row r="118" spans="2:65" s="1" customFormat="1" ht="10.3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65" s="8" customFormat="1" ht="29.25" customHeight="1">
      <c r="B119" s="146"/>
      <c r="C119" s="147" t="s">
        <v>136</v>
      </c>
      <c r="D119" s="148" t="s">
        <v>137</v>
      </c>
      <c r="E119" s="148" t="s">
        <v>60</v>
      </c>
      <c r="F119" s="271" t="s">
        <v>138</v>
      </c>
      <c r="G119" s="271"/>
      <c r="H119" s="271"/>
      <c r="I119" s="271"/>
      <c r="J119" s="148" t="s">
        <v>139</v>
      </c>
      <c r="K119" s="148" t="s">
        <v>140</v>
      </c>
      <c r="L119" s="271" t="s">
        <v>141</v>
      </c>
      <c r="M119" s="271"/>
      <c r="N119" s="271" t="s">
        <v>118</v>
      </c>
      <c r="O119" s="271"/>
      <c r="P119" s="271"/>
      <c r="Q119" s="272"/>
      <c r="R119" s="149"/>
      <c r="T119" s="79" t="s">
        <v>142</v>
      </c>
      <c r="U119" s="80" t="s">
        <v>42</v>
      </c>
      <c r="V119" s="80" t="s">
        <v>143</v>
      </c>
      <c r="W119" s="80" t="s">
        <v>144</v>
      </c>
      <c r="X119" s="80" t="s">
        <v>145</v>
      </c>
      <c r="Y119" s="80" t="s">
        <v>146</v>
      </c>
      <c r="Z119" s="80" t="s">
        <v>147</v>
      </c>
      <c r="AA119" s="81" t="s">
        <v>148</v>
      </c>
    </row>
    <row r="120" spans="2:65" s="1" customFormat="1" ht="29.25" customHeight="1">
      <c r="B120" s="38"/>
      <c r="C120" s="83" t="s">
        <v>115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257">
        <f>BK120</f>
        <v>0</v>
      </c>
      <c r="O120" s="258"/>
      <c r="P120" s="258"/>
      <c r="Q120" s="258"/>
      <c r="R120" s="40"/>
      <c r="T120" s="82"/>
      <c r="U120" s="54"/>
      <c r="V120" s="54"/>
      <c r="W120" s="150">
        <f>W121+W143</f>
        <v>0</v>
      </c>
      <c r="X120" s="54"/>
      <c r="Y120" s="150">
        <f>Y121+Y143</f>
        <v>0</v>
      </c>
      <c r="Z120" s="54"/>
      <c r="AA120" s="151">
        <f>AA121+AA143</f>
        <v>0</v>
      </c>
      <c r="AT120" s="22" t="s">
        <v>77</v>
      </c>
      <c r="AU120" s="22" t="s">
        <v>120</v>
      </c>
      <c r="BK120" s="152">
        <f>BK121+BK143</f>
        <v>0</v>
      </c>
    </row>
    <row r="121" spans="2:65" s="9" customFormat="1" ht="37.35" customHeight="1">
      <c r="B121" s="153"/>
      <c r="C121" s="154"/>
      <c r="D121" s="155" t="s">
        <v>121</v>
      </c>
      <c r="E121" s="155"/>
      <c r="F121" s="155"/>
      <c r="G121" s="155"/>
      <c r="H121" s="155"/>
      <c r="I121" s="155"/>
      <c r="J121" s="155"/>
      <c r="K121" s="155"/>
      <c r="L121" s="155"/>
      <c r="M121" s="155"/>
      <c r="N121" s="259">
        <f>BK121</f>
        <v>0</v>
      </c>
      <c r="O121" s="260"/>
      <c r="P121" s="260"/>
      <c r="Q121" s="260"/>
      <c r="R121" s="156"/>
      <c r="T121" s="157"/>
      <c r="U121" s="154"/>
      <c r="V121" s="154"/>
      <c r="W121" s="158">
        <f>W122+W130+W135+W140</f>
        <v>0</v>
      </c>
      <c r="X121" s="154"/>
      <c r="Y121" s="158">
        <f>Y122+Y130+Y135+Y140</f>
        <v>0</v>
      </c>
      <c r="Z121" s="154"/>
      <c r="AA121" s="159">
        <f>AA122+AA130+AA135+AA140</f>
        <v>0</v>
      </c>
      <c r="AR121" s="160" t="s">
        <v>149</v>
      </c>
      <c r="AT121" s="161" t="s">
        <v>77</v>
      </c>
      <c r="AU121" s="161" t="s">
        <v>78</v>
      </c>
      <c r="AY121" s="160" t="s">
        <v>150</v>
      </c>
      <c r="BK121" s="162">
        <f>BK122+BK130+BK135+BK140</f>
        <v>0</v>
      </c>
    </row>
    <row r="122" spans="2:65" s="9" customFormat="1" ht="19.899999999999999" customHeight="1">
      <c r="B122" s="153"/>
      <c r="C122" s="154"/>
      <c r="D122" s="163" t="s">
        <v>122</v>
      </c>
      <c r="E122" s="163"/>
      <c r="F122" s="163"/>
      <c r="G122" s="163"/>
      <c r="H122" s="163"/>
      <c r="I122" s="163"/>
      <c r="J122" s="163"/>
      <c r="K122" s="163"/>
      <c r="L122" s="163"/>
      <c r="M122" s="163"/>
      <c r="N122" s="261">
        <f>BK122</f>
        <v>0</v>
      </c>
      <c r="O122" s="262"/>
      <c r="P122" s="262"/>
      <c r="Q122" s="262"/>
      <c r="R122" s="156"/>
      <c r="T122" s="157"/>
      <c r="U122" s="154"/>
      <c r="V122" s="154"/>
      <c r="W122" s="158">
        <f>SUM(W123:W129)</f>
        <v>0</v>
      </c>
      <c r="X122" s="154"/>
      <c r="Y122" s="158">
        <f>SUM(Y123:Y129)</f>
        <v>0</v>
      </c>
      <c r="Z122" s="154"/>
      <c r="AA122" s="159">
        <f>SUM(AA123:AA129)</f>
        <v>0</v>
      </c>
      <c r="AR122" s="160" t="s">
        <v>149</v>
      </c>
      <c r="AT122" s="161" t="s">
        <v>77</v>
      </c>
      <c r="AU122" s="161" t="s">
        <v>86</v>
      </c>
      <c r="AY122" s="160" t="s">
        <v>150</v>
      </c>
      <c r="BK122" s="162">
        <f>SUM(BK123:BK129)</f>
        <v>0</v>
      </c>
    </row>
    <row r="123" spans="2:65" s="1" customFormat="1" ht="16.5" customHeight="1">
      <c r="B123" s="135"/>
      <c r="C123" s="164" t="s">
        <v>86</v>
      </c>
      <c r="D123" s="164" t="s">
        <v>151</v>
      </c>
      <c r="E123" s="165" t="s">
        <v>152</v>
      </c>
      <c r="F123" s="264" t="s">
        <v>153</v>
      </c>
      <c r="G123" s="264"/>
      <c r="H123" s="264"/>
      <c r="I123" s="264"/>
      <c r="J123" s="166" t="s">
        <v>154</v>
      </c>
      <c r="K123" s="167">
        <v>1</v>
      </c>
      <c r="L123" s="265">
        <v>0</v>
      </c>
      <c r="M123" s="265"/>
      <c r="N123" s="266">
        <f>ROUND(L123*K123,2)</f>
        <v>0</v>
      </c>
      <c r="O123" s="266"/>
      <c r="P123" s="266"/>
      <c r="Q123" s="266"/>
      <c r="R123" s="138"/>
      <c r="T123" s="168" t="s">
        <v>5</v>
      </c>
      <c r="U123" s="47" t="s">
        <v>43</v>
      </c>
      <c r="V123" s="39"/>
      <c r="W123" s="169">
        <f>V123*K123</f>
        <v>0</v>
      </c>
      <c r="X123" s="169">
        <v>0</v>
      </c>
      <c r="Y123" s="169">
        <f>X123*K123</f>
        <v>0</v>
      </c>
      <c r="Z123" s="169">
        <v>0</v>
      </c>
      <c r="AA123" s="170">
        <f>Z123*K123</f>
        <v>0</v>
      </c>
      <c r="AR123" s="22" t="s">
        <v>155</v>
      </c>
      <c r="AT123" s="22" t="s">
        <v>151</v>
      </c>
      <c r="AU123" s="22" t="s">
        <v>111</v>
      </c>
      <c r="AY123" s="22" t="s">
        <v>150</v>
      </c>
      <c r="BE123" s="109">
        <f>IF(U123="základní",N123,0)</f>
        <v>0</v>
      </c>
      <c r="BF123" s="109">
        <f>IF(U123="snížená",N123,0)</f>
        <v>0</v>
      </c>
      <c r="BG123" s="109">
        <f>IF(U123="zákl. přenesená",N123,0)</f>
        <v>0</v>
      </c>
      <c r="BH123" s="109">
        <f>IF(U123="sníž. přenesená",N123,0)</f>
        <v>0</v>
      </c>
      <c r="BI123" s="109">
        <f>IF(U123="nulová",N123,0)</f>
        <v>0</v>
      </c>
      <c r="BJ123" s="22" t="s">
        <v>86</v>
      </c>
      <c r="BK123" s="109">
        <f>ROUND(L123*K123,2)</f>
        <v>0</v>
      </c>
      <c r="BL123" s="22" t="s">
        <v>155</v>
      </c>
      <c r="BM123" s="22" t="s">
        <v>156</v>
      </c>
    </row>
    <row r="124" spans="2:65" s="1" customFormat="1" ht="24" customHeight="1">
      <c r="B124" s="38"/>
      <c r="C124" s="39"/>
      <c r="D124" s="39"/>
      <c r="E124" s="39"/>
      <c r="F124" s="255" t="s">
        <v>157</v>
      </c>
      <c r="G124" s="256"/>
      <c r="H124" s="256"/>
      <c r="I124" s="256"/>
      <c r="J124" s="39"/>
      <c r="K124" s="39"/>
      <c r="L124" s="39"/>
      <c r="M124" s="39"/>
      <c r="N124" s="39"/>
      <c r="O124" s="39"/>
      <c r="P124" s="39"/>
      <c r="Q124" s="39"/>
      <c r="R124" s="40"/>
      <c r="T124" s="171"/>
      <c r="U124" s="39"/>
      <c r="V124" s="39"/>
      <c r="W124" s="39"/>
      <c r="X124" s="39"/>
      <c r="Y124" s="39"/>
      <c r="Z124" s="39"/>
      <c r="AA124" s="77"/>
      <c r="AT124" s="22" t="s">
        <v>158</v>
      </c>
      <c r="AU124" s="22" t="s">
        <v>111</v>
      </c>
    </row>
    <row r="125" spans="2:65" s="1" customFormat="1" ht="16.5" customHeight="1">
      <c r="B125" s="135"/>
      <c r="C125" s="164" t="s">
        <v>111</v>
      </c>
      <c r="D125" s="164" t="s">
        <v>151</v>
      </c>
      <c r="E125" s="165" t="s">
        <v>159</v>
      </c>
      <c r="F125" s="264" t="s">
        <v>160</v>
      </c>
      <c r="G125" s="264"/>
      <c r="H125" s="264"/>
      <c r="I125" s="264"/>
      <c r="J125" s="166" t="s">
        <v>154</v>
      </c>
      <c r="K125" s="167">
        <v>1</v>
      </c>
      <c r="L125" s="265">
        <v>0</v>
      </c>
      <c r="M125" s="265"/>
      <c r="N125" s="266">
        <f>ROUND(L125*K125,2)</f>
        <v>0</v>
      </c>
      <c r="O125" s="266"/>
      <c r="P125" s="266"/>
      <c r="Q125" s="266"/>
      <c r="R125" s="138"/>
      <c r="T125" s="168" t="s">
        <v>5</v>
      </c>
      <c r="U125" s="47" t="s">
        <v>43</v>
      </c>
      <c r="V125" s="39"/>
      <c r="W125" s="169">
        <f>V125*K125</f>
        <v>0</v>
      </c>
      <c r="X125" s="169">
        <v>0</v>
      </c>
      <c r="Y125" s="169">
        <f>X125*K125</f>
        <v>0</v>
      </c>
      <c r="Z125" s="169">
        <v>0</v>
      </c>
      <c r="AA125" s="170">
        <f>Z125*K125</f>
        <v>0</v>
      </c>
      <c r="AR125" s="22" t="s">
        <v>155</v>
      </c>
      <c r="AT125" s="22" t="s">
        <v>151</v>
      </c>
      <c r="AU125" s="22" t="s">
        <v>111</v>
      </c>
      <c r="AY125" s="22" t="s">
        <v>150</v>
      </c>
      <c r="BE125" s="109">
        <f>IF(U125="základní",N125,0)</f>
        <v>0</v>
      </c>
      <c r="BF125" s="109">
        <f>IF(U125="snížená",N125,0)</f>
        <v>0</v>
      </c>
      <c r="BG125" s="109">
        <f>IF(U125="zákl. přenesená",N125,0)</f>
        <v>0</v>
      </c>
      <c r="BH125" s="109">
        <f>IF(U125="sníž. přenesená",N125,0)</f>
        <v>0</v>
      </c>
      <c r="BI125" s="109">
        <f>IF(U125="nulová",N125,0)</f>
        <v>0</v>
      </c>
      <c r="BJ125" s="22" t="s">
        <v>86</v>
      </c>
      <c r="BK125" s="109">
        <f>ROUND(L125*K125,2)</f>
        <v>0</v>
      </c>
      <c r="BL125" s="22" t="s">
        <v>155</v>
      </c>
      <c r="BM125" s="22" t="s">
        <v>161</v>
      </c>
    </row>
    <row r="126" spans="2:65" s="1" customFormat="1" ht="16.5" customHeight="1">
      <c r="B126" s="38"/>
      <c r="C126" s="39"/>
      <c r="D126" s="39"/>
      <c r="E126" s="39"/>
      <c r="F126" s="255" t="s">
        <v>162</v>
      </c>
      <c r="G126" s="256"/>
      <c r="H126" s="256"/>
      <c r="I126" s="256"/>
      <c r="J126" s="39"/>
      <c r="K126" s="39"/>
      <c r="L126" s="39"/>
      <c r="M126" s="39"/>
      <c r="N126" s="39"/>
      <c r="O126" s="39"/>
      <c r="P126" s="39"/>
      <c r="Q126" s="39"/>
      <c r="R126" s="40"/>
      <c r="T126" s="171"/>
      <c r="U126" s="39"/>
      <c r="V126" s="39"/>
      <c r="W126" s="39"/>
      <c r="X126" s="39"/>
      <c r="Y126" s="39"/>
      <c r="Z126" s="39"/>
      <c r="AA126" s="77"/>
      <c r="AT126" s="22" t="s">
        <v>158</v>
      </c>
      <c r="AU126" s="22" t="s">
        <v>111</v>
      </c>
    </row>
    <row r="127" spans="2:65" s="1" customFormat="1" ht="16.5" customHeight="1">
      <c r="B127" s="135"/>
      <c r="C127" s="164" t="s">
        <v>163</v>
      </c>
      <c r="D127" s="164" t="s">
        <v>151</v>
      </c>
      <c r="E127" s="165" t="s">
        <v>164</v>
      </c>
      <c r="F127" s="264" t="s">
        <v>165</v>
      </c>
      <c r="G127" s="264"/>
      <c r="H127" s="264"/>
      <c r="I127" s="264"/>
      <c r="J127" s="166" t="s">
        <v>154</v>
      </c>
      <c r="K127" s="167">
        <v>1</v>
      </c>
      <c r="L127" s="265">
        <v>0</v>
      </c>
      <c r="M127" s="265"/>
      <c r="N127" s="266">
        <f>ROUND(L127*K127,2)</f>
        <v>0</v>
      </c>
      <c r="O127" s="266"/>
      <c r="P127" s="266"/>
      <c r="Q127" s="266"/>
      <c r="R127" s="138"/>
      <c r="T127" s="168" t="s">
        <v>5</v>
      </c>
      <c r="U127" s="47" t="s">
        <v>43</v>
      </c>
      <c r="V127" s="39"/>
      <c r="W127" s="169">
        <f>V127*K127</f>
        <v>0</v>
      </c>
      <c r="X127" s="169">
        <v>0</v>
      </c>
      <c r="Y127" s="169">
        <f>X127*K127</f>
        <v>0</v>
      </c>
      <c r="Z127" s="169">
        <v>0</v>
      </c>
      <c r="AA127" s="170">
        <f>Z127*K127</f>
        <v>0</v>
      </c>
      <c r="AR127" s="22" t="s">
        <v>155</v>
      </c>
      <c r="AT127" s="22" t="s">
        <v>151</v>
      </c>
      <c r="AU127" s="22" t="s">
        <v>111</v>
      </c>
      <c r="AY127" s="22" t="s">
        <v>150</v>
      </c>
      <c r="BE127" s="109">
        <f>IF(U127="základní",N127,0)</f>
        <v>0</v>
      </c>
      <c r="BF127" s="109">
        <f>IF(U127="snížená",N127,0)</f>
        <v>0</v>
      </c>
      <c r="BG127" s="109">
        <f>IF(U127="zákl. přenesená",N127,0)</f>
        <v>0</v>
      </c>
      <c r="BH127" s="109">
        <f>IF(U127="sníž. přenesená",N127,0)</f>
        <v>0</v>
      </c>
      <c r="BI127" s="109">
        <f>IF(U127="nulová",N127,0)</f>
        <v>0</v>
      </c>
      <c r="BJ127" s="22" t="s">
        <v>86</v>
      </c>
      <c r="BK127" s="109">
        <f>ROUND(L127*K127,2)</f>
        <v>0</v>
      </c>
      <c r="BL127" s="22" t="s">
        <v>155</v>
      </c>
      <c r="BM127" s="22" t="s">
        <v>166</v>
      </c>
    </row>
    <row r="128" spans="2:65" s="1" customFormat="1" ht="16.5" customHeight="1">
      <c r="B128" s="135"/>
      <c r="C128" s="164" t="s">
        <v>167</v>
      </c>
      <c r="D128" s="164" t="s">
        <v>151</v>
      </c>
      <c r="E128" s="165" t="s">
        <v>168</v>
      </c>
      <c r="F128" s="264" t="s">
        <v>169</v>
      </c>
      <c r="G128" s="264"/>
      <c r="H128" s="264"/>
      <c r="I128" s="264"/>
      <c r="J128" s="166" t="s">
        <v>154</v>
      </c>
      <c r="K128" s="167">
        <v>1</v>
      </c>
      <c r="L128" s="265">
        <v>0</v>
      </c>
      <c r="M128" s="265"/>
      <c r="N128" s="266">
        <f>ROUND(L128*K128,2)</f>
        <v>0</v>
      </c>
      <c r="O128" s="266"/>
      <c r="P128" s="266"/>
      <c r="Q128" s="266"/>
      <c r="R128" s="138"/>
      <c r="T128" s="168" t="s">
        <v>5</v>
      </c>
      <c r="U128" s="47" t="s">
        <v>43</v>
      </c>
      <c r="V128" s="39"/>
      <c r="W128" s="169">
        <f>V128*K128</f>
        <v>0</v>
      </c>
      <c r="X128" s="169">
        <v>0</v>
      </c>
      <c r="Y128" s="169">
        <f>X128*K128</f>
        <v>0</v>
      </c>
      <c r="Z128" s="169">
        <v>0</v>
      </c>
      <c r="AA128" s="170">
        <f>Z128*K128</f>
        <v>0</v>
      </c>
      <c r="AR128" s="22" t="s">
        <v>155</v>
      </c>
      <c r="AT128" s="22" t="s">
        <v>151</v>
      </c>
      <c r="AU128" s="22" t="s">
        <v>111</v>
      </c>
      <c r="AY128" s="22" t="s">
        <v>150</v>
      </c>
      <c r="BE128" s="109">
        <f>IF(U128="základní",N128,0)</f>
        <v>0</v>
      </c>
      <c r="BF128" s="109">
        <f>IF(U128="snížená",N128,0)</f>
        <v>0</v>
      </c>
      <c r="BG128" s="109">
        <f>IF(U128="zákl. přenesená",N128,0)</f>
        <v>0</v>
      </c>
      <c r="BH128" s="109">
        <f>IF(U128="sníž. přenesená",N128,0)</f>
        <v>0</v>
      </c>
      <c r="BI128" s="109">
        <f>IF(U128="nulová",N128,0)</f>
        <v>0</v>
      </c>
      <c r="BJ128" s="22" t="s">
        <v>86</v>
      </c>
      <c r="BK128" s="109">
        <f>ROUND(L128*K128,2)</f>
        <v>0</v>
      </c>
      <c r="BL128" s="22" t="s">
        <v>155</v>
      </c>
      <c r="BM128" s="22" t="s">
        <v>170</v>
      </c>
    </row>
    <row r="129" spans="2:65" s="1" customFormat="1" ht="16.5" customHeight="1">
      <c r="B129" s="38"/>
      <c r="C129" s="39"/>
      <c r="D129" s="39"/>
      <c r="E129" s="39"/>
      <c r="F129" s="255" t="s">
        <v>171</v>
      </c>
      <c r="G129" s="256"/>
      <c r="H129" s="256"/>
      <c r="I129" s="256"/>
      <c r="J129" s="39"/>
      <c r="K129" s="39"/>
      <c r="L129" s="39"/>
      <c r="M129" s="39"/>
      <c r="N129" s="39"/>
      <c r="O129" s="39"/>
      <c r="P129" s="39"/>
      <c r="Q129" s="39"/>
      <c r="R129" s="40"/>
      <c r="T129" s="171"/>
      <c r="U129" s="39"/>
      <c r="V129" s="39"/>
      <c r="W129" s="39"/>
      <c r="X129" s="39"/>
      <c r="Y129" s="39"/>
      <c r="Z129" s="39"/>
      <c r="AA129" s="77"/>
      <c r="AT129" s="22" t="s">
        <v>158</v>
      </c>
      <c r="AU129" s="22" t="s">
        <v>111</v>
      </c>
    </row>
    <row r="130" spans="2:65" s="9" customFormat="1" ht="29.85" customHeight="1">
      <c r="B130" s="153"/>
      <c r="C130" s="154"/>
      <c r="D130" s="163" t="s">
        <v>123</v>
      </c>
      <c r="E130" s="163"/>
      <c r="F130" s="163"/>
      <c r="G130" s="163"/>
      <c r="H130" s="163"/>
      <c r="I130" s="163"/>
      <c r="J130" s="163"/>
      <c r="K130" s="163"/>
      <c r="L130" s="163"/>
      <c r="M130" s="163"/>
      <c r="N130" s="261">
        <f>BK130</f>
        <v>0</v>
      </c>
      <c r="O130" s="262"/>
      <c r="P130" s="262"/>
      <c r="Q130" s="262"/>
      <c r="R130" s="156"/>
      <c r="T130" s="157"/>
      <c r="U130" s="154"/>
      <c r="V130" s="154"/>
      <c r="W130" s="158">
        <f>SUM(W131:W134)</f>
        <v>0</v>
      </c>
      <c r="X130" s="154"/>
      <c r="Y130" s="158">
        <f>SUM(Y131:Y134)</f>
        <v>0</v>
      </c>
      <c r="Z130" s="154"/>
      <c r="AA130" s="159">
        <f>SUM(AA131:AA134)</f>
        <v>0</v>
      </c>
      <c r="AR130" s="160" t="s">
        <v>149</v>
      </c>
      <c r="AT130" s="161" t="s">
        <v>77</v>
      </c>
      <c r="AU130" s="161" t="s">
        <v>86</v>
      </c>
      <c r="AY130" s="160" t="s">
        <v>150</v>
      </c>
      <c r="BK130" s="162">
        <f>SUM(BK131:BK134)</f>
        <v>0</v>
      </c>
    </row>
    <row r="131" spans="2:65" s="1" customFormat="1" ht="16.5" customHeight="1">
      <c r="B131" s="135"/>
      <c r="C131" s="164" t="s">
        <v>149</v>
      </c>
      <c r="D131" s="164" t="s">
        <v>151</v>
      </c>
      <c r="E131" s="165" t="s">
        <v>172</v>
      </c>
      <c r="F131" s="264" t="s">
        <v>127</v>
      </c>
      <c r="G131" s="264"/>
      <c r="H131" s="264"/>
      <c r="I131" s="264"/>
      <c r="J131" s="166" t="s">
        <v>154</v>
      </c>
      <c r="K131" s="167">
        <v>1</v>
      </c>
      <c r="L131" s="265">
        <v>0</v>
      </c>
      <c r="M131" s="265"/>
      <c r="N131" s="266">
        <f>ROUND(L131*K131,2)</f>
        <v>0</v>
      </c>
      <c r="O131" s="266"/>
      <c r="P131" s="266"/>
      <c r="Q131" s="266"/>
      <c r="R131" s="138"/>
      <c r="T131" s="168" t="s">
        <v>5</v>
      </c>
      <c r="U131" s="47" t="s">
        <v>43</v>
      </c>
      <c r="V131" s="39"/>
      <c r="W131" s="169">
        <f>V131*K131</f>
        <v>0</v>
      </c>
      <c r="X131" s="169">
        <v>0</v>
      </c>
      <c r="Y131" s="169">
        <f>X131*K131</f>
        <v>0</v>
      </c>
      <c r="Z131" s="169">
        <v>0</v>
      </c>
      <c r="AA131" s="170">
        <f>Z131*K131</f>
        <v>0</v>
      </c>
      <c r="AR131" s="22" t="s">
        <v>155</v>
      </c>
      <c r="AT131" s="22" t="s">
        <v>151</v>
      </c>
      <c r="AU131" s="22" t="s">
        <v>111</v>
      </c>
      <c r="AY131" s="22" t="s">
        <v>150</v>
      </c>
      <c r="BE131" s="109">
        <f>IF(U131="základní",N131,0)</f>
        <v>0</v>
      </c>
      <c r="BF131" s="109">
        <f>IF(U131="snížená",N131,0)</f>
        <v>0</v>
      </c>
      <c r="BG131" s="109">
        <f>IF(U131="zákl. přenesená",N131,0)</f>
        <v>0</v>
      </c>
      <c r="BH131" s="109">
        <f>IF(U131="sníž. přenesená",N131,0)</f>
        <v>0</v>
      </c>
      <c r="BI131" s="109">
        <f>IF(U131="nulová",N131,0)</f>
        <v>0</v>
      </c>
      <c r="BJ131" s="22" t="s">
        <v>86</v>
      </c>
      <c r="BK131" s="109">
        <f>ROUND(L131*K131,2)</f>
        <v>0</v>
      </c>
      <c r="BL131" s="22" t="s">
        <v>155</v>
      </c>
      <c r="BM131" s="22" t="s">
        <v>173</v>
      </c>
    </row>
    <row r="132" spans="2:65" s="1" customFormat="1" ht="24" customHeight="1">
      <c r="B132" s="38"/>
      <c r="C132" s="39"/>
      <c r="D132" s="39"/>
      <c r="E132" s="39"/>
      <c r="F132" s="255" t="s">
        <v>174</v>
      </c>
      <c r="G132" s="256"/>
      <c r="H132" s="256"/>
      <c r="I132" s="256"/>
      <c r="J132" s="39"/>
      <c r="K132" s="39"/>
      <c r="L132" s="39"/>
      <c r="M132" s="39"/>
      <c r="N132" s="39"/>
      <c r="O132" s="39"/>
      <c r="P132" s="39"/>
      <c r="Q132" s="39"/>
      <c r="R132" s="40"/>
      <c r="T132" s="171"/>
      <c r="U132" s="39"/>
      <c r="V132" s="39"/>
      <c r="W132" s="39"/>
      <c r="X132" s="39"/>
      <c r="Y132" s="39"/>
      <c r="Z132" s="39"/>
      <c r="AA132" s="77"/>
      <c r="AT132" s="22" t="s">
        <v>158</v>
      </c>
      <c r="AU132" s="22" t="s">
        <v>111</v>
      </c>
    </row>
    <row r="133" spans="2:65" s="1" customFormat="1" ht="16.5" customHeight="1">
      <c r="B133" s="135"/>
      <c r="C133" s="164" t="s">
        <v>175</v>
      </c>
      <c r="D133" s="164" t="s">
        <v>151</v>
      </c>
      <c r="E133" s="165" t="s">
        <v>176</v>
      </c>
      <c r="F133" s="264" t="s">
        <v>177</v>
      </c>
      <c r="G133" s="264"/>
      <c r="H133" s="264"/>
      <c r="I133" s="264"/>
      <c r="J133" s="166" t="s">
        <v>154</v>
      </c>
      <c r="K133" s="167">
        <v>1</v>
      </c>
      <c r="L133" s="265">
        <v>0</v>
      </c>
      <c r="M133" s="265"/>
      <c r="N133" s="266">
        <f>ROUND(L133*K133,2)</f>
        <v>0</v>
      </c>
      <c r="O133" s="266"/>
      <c r="P133" s="266"/>
      <c r="Q133" s="266"/>
      <c r="R133" s="138"/>
      <c r="T133" s="168" t="s">
        <v>5</v>
      </c>
      <c r="U133" s="47" t="s">
        <v>43</v>
      </c>
      <c r="V133" s="39"/>
      <c r="W133" s="169">
        <f>V133*K133</f>
        <v>0</v>
      </c>
      <c r="X133" s="169">
        <v>0</v>
      </c>
      <c r="Y133" s="169">
        <f>X133*K133</f>
        <v>0</v>
      </c>
      <c r="Z133" s="169">
        <v>0</v>
      </c>
      <c r="AA133" s="170">
        <f>Z133*K133</f>
        <v>0</v>
      </c>
      <c r="AR133" s="22" t="s">
        <v>155</v>
      </c>
      <c r="AT133" s="22" t="s">
        <v>151</v>
      </c>
      <c r="AU133" s="22" t="s">
        <v>111</v>
      </c>
      <c r="AY133" s="22" t="s">
        <v>150</v>
      </c>
      <c r="BE133" s="109">
        <f>IF(U133="základní",N133,0)</f>
        <v>0</v>
      </c>
      <c r="BF133" s="109">
        <f>IF(U133="snížená",N133,0)</f>
        <v>0</v>
      </c>
      <c r="BG133" s="109">
        <f>IF(U133="zákl. přenesená",N133,0)</f>
        <v>0</v>
      </c>
      <c r="BH133" s="109">
        <f>IF(U133="sníž. přenesená",N133,0)</f>
        <v>0</v>
      </c>
      <c r="BI133" s="109">
        <f>IF(U133="nulová",N133,0)</f>
        <v>0</v>
      </c>
      <c r="BJ133" s="22" t="s">
        <v>86</v>
      </c>
      <c r="BK133" s="109">
        <f>ROUND(L133*K133,2)</f>
        <v>0</v>
      </c>
      <c r="BL133" s="22" t="s">
        <v>155</v>
      </c>
      <c r="BM133" s="22" t="s">
        <v>178</v>
      </c>
    </row>
    <row r="134" spans="2:65" s="1" customFormat="1" ht="48" customHeight="1">
      <c r="B134" s="38"/>
      <c r="C134" s="39"/>
      <c r="D134" s="39"/>
      <c r="E134" s="39"/>
      <c r="F134" s="255" t="s">
        <v>179</v>
      </c>
      <c r="G134" s="256"/>
      <c r="H134" s="256"/>
      <c r="I134" s="256"/>
      <c r="J134" s="39"/>
      <c r="K134" s="39"/>
      <c r="L134" s="39"/>
      <c r="M134" s="39"/>
      <c r="N134" s="39"/>
      <c r="O134" s="39"/>
      <c r="P134" s="39"/>
      <c r="Q134" s="39"/>
      <c r="R134" s="40"/>
      <c r="T134" s="171"/>
      <c r="U134" s="39"/>
      <c r="V134" s="39"/>
      <c r="W134" s="39"/>
      <c r="X134" s="39"/>
      <c r="Y134" s="39"/>
      <c r="Z134" s="39"/>
      <c r="AA134" s="77"/>
      <c r="AT134" s="22" t="s">
        <v>158</v>
      </c>
      <c r="AU134" s="22" t="s">
        <v>111</v>
      </c>
    </row>
    <row r="135" spans="2:65" s="9" customFormat="1" ht="29.85" customHeight="1">
      <c r="B135" s="153"/>
      <c r="C135" s="154"/>
      <c r="D135" s="163" t="s">
        <v>124</v>
      </c>
      <c r="E135" s="163"/>
      <c r="F135" s="163"/>
      <c r="G135" s="163"/>
      <c r="H135" s="163"/>
      <c r="I135" s="163"/>
      <c r="J135" s="163"/>
      <c r="K135" s="163"/>
      <c r="L135" s="163"/>
      <c r="M135" s="163"/>
      <c r="N135" s="261">
        <f>BK135</f>
        <v>0</v>
      </c>
      <c r="O135" s="262"/>
      <c r="P135" s="262"/>
      <c r="Q135" s="262"/>
      <c r="R135" s="156"/>
      <c r="T135" s="157"/>
      <c r="U135" s="154"/>
      <c r="V135" s="154"/>
      <c r="W135" s="158">
        <f>SUM(W136:W139)</f>
        <v>0</v>
      </c>
      <c r="X135" s="154"/>
      <c r="Y135" s="158">
        <f>SUM(Y136:Y139)</f>
        <v>0</v>
      </c>
      <c r="Z135" s="154"/>
      <c r="AA135" s="159">
        <f>SUM(AA136:AA139)</f>
        <v>0</v>
      </c>
      <c r="AR135" s="160" t="s">
        <v>149</v>
      </c>
      <c r="AT135" s="161" t="s">
        <v>77</v>
      </c>
      <c r="AU135" s="161" t="s">
        <v>86</v>
      </c>
      <c r="AY135" s="160" t="s">
        <v>150</v>
      </c>
      <c r="BK135" s="162">
        <f>SUM(BK136:BK139)</f>
        <v>0</v>
      </c>
    </row>
    <row r="136" spans="2:65" s="1" customFormat="1" ht="16.5" customHeight="1">
      <c r="B136" s="135"/>
      <c r="C136" s="164" t="s">
        <v>180</v>
      </c>
      <c r="D136" s="164" t="s">
        <v>151</v>
      </c>
      <c r="E136" s="165" t="s">
        <v>181</v>
      </c>
      <c r="F136" s="264" t="s">
        <v>182</v>
      </c>
      <c r="G136" s="264"/>
      <c r="H136" s="264"/>
      <c r="I136" s="264"/>
      <c r="J136" s="166" t="s">
        <v>154</v>
      </c>
      <c r="K136" s="167">
        <v>1</v>
      </c>
      <c r="L136" s="265">
        <v>0</v>
      </c>
      <c r="M136" s="265"/>
      <c r="N136" s="266">
        <f>ROUND(L136*K136,2)</f>
        <v>0</v>
      </c>
      <c r="O136" s="266"/>
      <c r="P136" s="266"/>
      <c r="Q136" s="266"/>
      <c r="R136" s="138"/>
      <c r="T136" s="168" t="s">
        <v>5</v>
      </c>
      <c r="U136" s="47" t="s">
        <v>43</v>
      </c>
      <c r="V136" s="39"/>
      <c r="W136" s="169">
        <f>V136*K136</f>
        <v>0</v>
      </c>
      <c r="X136" s="169">
        <v>0</v>
      </c>
      <c r="Y136" s="169">
        <f>X136*K136</f>
        <v>0</v>
      </c>
      <c r="Z136" s="169">
        <v>0</v>
      </c>
      <c r="AA136" s="170">
        <f>Z136*K136</f>
        <v>0</v>
      </c>
      <c r="AR136" s="22" t="s">
        <v>155</v>
      </c>
      <c r="AT136" s="22" t="s">
        <v>151</v>
      </c>
      <c r="AU136" s="22" t="s">
        <v>111</v>
      </c>
      <c r="AY136" s="22" t="s">
        <v>150</v>
      </c>
      <c r="BE136" s="109">
        <f>IF(U136="základní",N136,0)</f>
        <v>0</v>
      </c>
      <c r="BF136" s="109">
        <f>IF(U136="snížená",N136,0)</f>
        <v>0</v>
      </c>
      <c r="BG136" s="109">
        <f>IF(U136="zákl. přenesená",N136,0)</f>
        <v>0</v>
      </c>
      <c r="BH136" s="109">
        <f>IF(U136="sníž. přenesená",N136,0)</f>
        <v>0</v>
      </c>
      <c r="BI136" s="109">
        <f>IF(U136="nulová",N136,0)</f>
        <v>0</v>
      </c>
      <c r="BJ136" s="22" t="s">
        <v>86</v>
      </c>
      <c r="BK136" s="109">
        <f>ROUND(L136*K136,2)</f>
        <v>0</v>
      </c>
      <c r="BL136" s="22" t="s">
        <v>155</v>
      </c>
      <c r="BM136" s="22" t="s">
        <v>183</v>
      </c>
    </row>
    <row r="137" spans="2:65" s="1" customFormat="1" ht="24" customHeight="1">
      <c r="B137" s="38"/>
      <c r="C137" s="39"/>
      <c r="D137" s="39"/>
      <c r="E137" s="39"/>
      <c r="F137" s="255" t="s">
        <v>184</v>
      </c>
      <c r="G137" s="256"/>
      <c r="H137" s="256"/>
      <c r="I137" s="256"/>
      <c r="J137" s="39"/>
      <c r="K137" s="39"/>
      <c r="L137" s="39"/>
      <c r="M137" s="39"/>
      <c r="N137" s="39"/>
      <c r="O137" s="39"/>
      <c r="P137" s="39"/>
      <c r="Q137" s="39"/>
      <c r="R137" s="40"/>
      <c r="T137" s="171"/>
      <c r="U137" s="39"/>
      <c r="V137" s="39"/>
      <c r="W137" s="39"/>
      <c r="X137" s="39"/>
      <c r="Y137" s="39"/>
      <c r="Z137" s="39"/>
      <c r="AA137" s="77"/>
      <c r="AT137" s="22" t="s">
        <v>158</v>
      </c>
      <c r="AU137" s="22" t="s">
        <v>111</v>
      </c>
    </row>
    <row r="138" spans="2:65" s="1" customFormat="1" ht="16.5" customHeight="1">
      <c r="B138" s="135"/>
      <c r="C138" s="164" t="s">
        <v>185</v>
      </c>
      <c r="D138" s="164" t="s">
        <v>151</v>
      </c>
      <c r="E138" s="165" t="s">
        <v>186</v>
      </c>
      <c r="F138" s="264" t="s">
        <v>187</v>
      </c>
      <c r="G138" s="264"/>
      <c r="H138" s="264"/>
      <c r="I138" s="264"/>
      <c r="J138" s="166" t="s">
        <v>154</v>
      </c>
      <c r="K138" s="167">
        <v>1</v>
      </c>
      <c r="L138" s="265">
        <v>0</v>
      </c>
      <c r="M138" s="265"/>
      <c r="N138" s="266">
        <f>ROUND(L138*K138,2)</f>
        <v>0</v>
      </c>
      <c r="O138" s="266"/>
      <c r="P138" s="266"/>
      <c r="Q138" s="266"/>
      <c r="R138" s="138"/>
      <c r="T138" s="168" t="s">
        <v>5</v>
      </c>
      <c r="U138" s="47" t="s">
        <v>43</v>
      </c>
      <c r="V138" s="39"/>
      <c r="W138" s="169">
        <f>V138*K138</f>
        <v>0</v>
      </c>
      <c r="X138" s="169">
        <v>0</v>
      </c>
      <c r="Y138" s="169">
        <f>X138*K138</f>
        <v>0</v>
      </c>
      <c r="Z138" s="169">
        <v>0</v>
      </c>
      <c r="AA138" s="170">
        <f>Z138*K138</f>
        <v>0</v>
      </c>
      <c r="AR138" s="22" t="s">
        <v>155</v>
      </c>
      <c r="AT138" s="22" t="s">
        <v>151</v>
      </c>
      <c r="AU138" s="22" t="s">
        <v>111</v>
      </c>
      <c r="AY138" s="22" t="s">
        <v>150</v>
      </c>
      <c r="BE138" s="109">
        <f>IF(U138="základní",N138,0)</f>
        <v>0</v>
      </c>
      <c r="BF138" s="109">
        <f>IF(U138="snížená",N138,0)</f>
        <v>0</v>
      </c>
      <c r="BG138" s="109">
        <f>IF(U138="zákl. přenesená",N138,0)</f>
        <v>0</v>
      </c>
      <c r="BH138" s="109">
        <f>IF(U138="sníž. přenesená",N138,0)</f>
        <v>0</v>
      </c>
      <c r="BI138" s="109">
        <f>IF(U138="nulová",N138,0)</f>
        <v>0</v>
      </c>
      <c r="BJ138" s="22" t="s">
        <v>86</v>
      </c>
      <c r="BK138" s="109">
        <f>ROUND(L138*K138,2)</f>
        <v>0</v>
      </c>
      <c r="BL138" s="22" t="s">
        <v>155</v>
      </c>
      <c r="BM138" s="22" t="s">
        <v>188</v>
      </c>
    </row>
    <row r="139" spans="2:65" s="1" customFormat="1" ht="24" customHeight="1">
      <c r="B139" s="38"/>
      <c r="C139" s="39"/>
      <c r="D139" s="39"/>
      <c r="E139" s="39"/>
      <c r="F139" s="255" t="s">
        <v>189</v>
      </c>
      <c r="G139" s="256"/>
      <c r="H139" s="256"/>
      <c r="I139" s="256"/>
      <c r="J139" s="39"/>
      <c r="K139" s="39"/>
      <c r="L139" s="39"/>
      <c r="M139" s="39"/>
      <c r="N139" s="39"/>
      <c r="O139" s="39"/>
      <c r="P139" s="39"/>
      <c r="Q139" s="39"/>
      <c r="R139" s="40"/>
      <c r="T139" s="171"/>
      <c r="U139" s="39"/>
      <c r="V139" s="39"/>
      <c r="W139" s="39"/>
      <c r="X139" s="39"/>
      <c r="Y139" s="39"/>
      <c r="Z139" s="39"/>
      <c r="AA139" s="77"/>
      <c r="AT139" s="22" t="s">
        <v>158</v>
      </c>
      <c r="AU139" s="22" t="s">
        <v>111</v>
      </c>
    </row>
    <row r="140" spans="2:65" s="9" customFormat="1" ht="29.85" customHeight="1">
      <c r="B140" s="153"/>
      <c r="C140" s="154"/>
      <c r="D140" s="163" t="s">
        <v>125</v>
      </c>
      <c r="E140" s="163"/>
      <c r="F140" s="163"/>
      <c r="G140" s="163"/>
      <c r="H140" s="163"/>
      <c r="I140" s="163"/>
      <c r="J140" s="163"/>
      <c r="K140" s="163"/>
      <c r="L140" s="163"/>
      <c r="M140" s="163"/>
      <c r="N140" s="261">
        <f>BK140</f>
        <v>0</v>
      </c>
      <c r="O140" s="262"/>
      <c r="P140" s="262"/>
      <c r="Q140" s="262"/>
      <c r="R140" s="156"/>
      <c r="T140" s="157"/>
      <c r="U140" s="154"/>
      <c r="V140" s="154"/>
      <c r="W140" s="158">
        <f>SUM(W141:W142)</f>
        <v>0</v>
      </c>
      <c r="X140" s="154"/>
      <c r="Y140" s="158">
        <f>SUM(Y141:Y142)</f>
        <v>0</v>
      </c>
      <c r="Z140" s="154"/>
      <c r="AA140" s="159">
        <f>SUM(AA141:AA142)</f>
        <v>0</v>
      </c>
      <c r="AR140" s="160" t="s">
        <v>149</v>
      </c>
      <c r="AT140" s="161" t="s">
        <v>77</v>
      </c>
      <c r="AU140" s="161" t="s">
        <v>86</v>
      </c>
      <c r="AY140" s="160" t="s">
        <v>150</v>
      </c>
      <c r="BK140" s="162">
        <f>SUM(BK141:BK142)</f>
        <v>0</v>
      </c>
    </row>
    <row r="141" spans="2:65" s="1" customFormat="1" ht="16.5" customHeight="1">
      <c r="B141" s="135"/>
      <c r="C141" s="164" t="s">
        <v>190</v>
      </c>
      <c r="D141" s="164" t="s">
        <v>151</v>
      </c>
      <c r="E141" s="165" t="s">
        <v>191</v>
      </c>
      <c r="F141" s="264" t="s">
        <v>192</v>
      </c>
      <c r="G141" s="264"/>
      <c r="H141" s="264"/>
      <c r="I141" s="264"/>
      <c r="J141" s="166" t="s">
        <v>154</v>
      </c>
      <c r="K141" s="167">
        <v>1</v>
      </c>
      <c r="L141" s="265">
        <v>0</v>
      </c>
      <c r="M141" s="265"/>
      <c r="N141" s="266">
        <f>ROUND(L141*K141,2)</f>
        <v>0</v>
      </c>
      <c r="O141" s="266"/>
      <c r="P141" s="266"/>
      <c r="Q141" s="266"/>
      <c r="R141" s="138"/>
      <c r="T141" s="168" t="s">
        <v>5</v>
      </c>
      <c r="U141" s="47" t="s">
        <v>43</v>
      </c>
      <c r="V141" s="39"/>
      <c r="W141" s="169">
        <f>V141*K141</f>
        <v>0</v>
      </c>
      <c r="X141" s="169">
        <v>0</v>
      </c>
      <c r="Y141" s="169">
        <f>X141*K141</f>
        <v>0</v>
      </c>
      <c r="Z141" s="169">
        <v>0</v>
      </c>
      <c r="AA141" s="170">
        <f>Z141*K141</f>
        <v>0</v>
      </c>
      <c r="AR141" s="22" t="s">
        <v>155</v>
      </c>
      <c r="AT141" s="22" t="s">
        <v>151</v>
      </c>
      <c r="AU141" s="22" t="s">
        <v>111</v>
      </c>
      <c r="AY141" s="22" t="s">
        <v>150</v>
      </c>
      <c r="BE141" s="109">
        <f>IF(U141="základní",N141,0)</f>
        <v>0</v>
      </c>
      <c r="BF141" s="109">
        <f>IF(U141="snížená",N141,0)</f>
        <v>0</v>
      </c>
      <c r="BG141" s="109">
        <f>IF(U141="zákl. přenesená",N141,0)</f>
        <v>0</v>
      </c>
      <c r="BH141" s="109">
        <f>IF(U141="sníž. přenesená",N141,0)</f>
        <v>0</v>
      </c>
      <c r="BI141" s="109">
        <f>IF(U141="nulová",N141,0)</f>
        <v>0</v>
      </c>
      <c r="BJ141" s="22" t="s">
        <v>86</v>
      </c>
      <c r="BK141" s="109">
        <f>ROUND(L141*K141,2)</f>
        <v>0</v>
      </c>
      <c r="BL141" s="22" t="s">
        <v>155</v>
      </c>
      <c r="BM141" s="22" t="s">
        <v>193</v>
      </c>
    </row>
    <row r="142" spans="2:65" s="1" customFormat="1" ht="36" customHeight="1">
      <c r="B142" s="38"/>
      <c r="C142" s="39"/>
      <c r="D142" s="39"/>
      <c r="E142" s="39"/>
      <c r="F142" s="255" t="s">
        <v>194</v>
      </c>
      <c r="G142" s="256"/>
      <c r="H142" s="256"/>
      <c r="I142" s="256"/>
      <c r="J142" s="39"/>
      <c r="K142" s="39"/>
      <c r="L142" s="39"/>
      <c r="M142" s="39"/>
      <c r="N142" s="39"/>
      <c r="O142" s="39"/>
      <c r="P142" s="39"/>
      <c r="Q142" s="39"/>
      <c r="R142" s="40"/>
      <c r="T142" s="171"/>
      <c r="U142" s="39"/>
      <c r="V142" s="39"/>
      <c r="W142" s="39"/>
      <c r="X142" s="39"/>
      <c r="Y142" s="39"/>
      <c r="Z142" s="39"/>
      <c r="AA142" s="77"/>
      <c r="AT142" s="22" t="s">
        <v>158</v>
      </c>
      <c r="AU142" s="22" t="s">
        <v>111</v>
      </c>
    </row>
    <row r="143" spans="2:65" s="1" customFormat="1" ht="49.9" hidden="1" customHeight="1">
      <c r="B143" s="38"/>
      <c r="C143" s="39"/>
      <c r="D143" s="155" t="s">
        <v>195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259">
        <f>BK143</f>
        <v>0</v>
      </c>
      <c r="O143" s="260"/>
      <c r="P143" s="260"/>
      <c r="Q143" s="260"/>
      <c r="R143" s="40"/>
      <c r="T143" s="172"/>
      <c r="U143" s="59"/>
      <c r="V143" s="59"/>
      <c r="W143" s="59"/>
      <c r="X143" s="59"/>
      <c r="Y143" s="59"/>
      <c r="Z143" s="59"/>
      <c r="AA143" s="61"/>
      <c r="AT143" s="22" t="s">
        <v>77</v>
      </c>
      <c r="AU143" s="22" t="s">
        <v>78</v>
      </c>
      <c r="AY143" s="22" t="s">
        <v>196</v>
      </c>
      <c r="BK143" s="109">
        <v>0</v>
      </c>
    </row>
    <row r="144" spans="2:65" s="1" customFormat="1" ht="6.95" customHeight="1">
      <c r="B144" s="6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4"/>
    </row>
  </sheetData>
  <mergeCells count="10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N119:Q119"/>
    <mergeCell ref="F123:I123"/>
    <mergeCell ref="L123:M123"/>
    <mergeCell ref="N123:Q123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H1:K1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29:I129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24:I124"/>
    <mergeCell ref="F125:I125"/>
    <mergeCell ref="L125:M125"/>
    <mergeCell ref="N125:Q125"/>
    <mergeCell ref="F126:I126"/>
    <mergeCell ref="F127:I127"/>
    <mergeCell ref="S2:AC2"/>
    <mergeCell ref="F142:I142"/>
    <mergeCell ref="N120:Q120"/>
    <mergeCell ref="N121:Q121"/>
    <mergeCell ref="N122:Q122"/>
    <mergeCell ref="N130:Q130"/>
    <mergeCell ref="N135:Q135"/>
    <mergeCell ref="N140:Q140"/>
    <mergeCell ref="N143:Q143"/>
    <mergeCell ref="F141:I141"/>
    <mergeCell ref="L141:M141"/>
    <mergeCell ref="N141:Q141"/>
    <mergeCell ref="L127:M127"/>
    <mergeCell ref="N127:Q127"/>
    <mergeCell ref="F128:I128"/>
    <mergeCell ref="L128:M128"/>
    <mergeCell ref="N128:Q128"/>
    <mergeCell ref="F111:P111"/>
    <mergeCell ref="F112:P112"/>
    <mergeCell ref="M114:P114"/>
    <mergeCell ref="M116:Q116"/>
    <mergeCell ref="M117:Q117"/>
    <mergeCell ref="F119:I119"/>
    <mergeCell ref="L119:M119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1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106</v>
      </c>
      <c r="G1" s="17"/>
      <c r="H1" s="263" t="s">
        <v>107</v>
      </c>
      <c r="I1" s="263"/>
      <c r="J1" s="263"/>
      <c r="K1" s="263"/>
      <c r="L1" s="17" t="s">
        <v>108</v>
      </c>
      <c r="M1" s="15"/>
      <c r="N1" s="15"/>
      <c r="O1" s="16" t="s">
        <v>109</v>
      </c>
      <c r="P1" s="15"/>
      <c r="Q1" s="15"/>
      <c r="R1" s="15"/>
      <c r="S1" s="17" t="s">
        <v>110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2" t="s">
        <v>7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S2" s="211" t="s">
        <v>8</v>
      </c>
      <c r="T2" s="212"/>
      <c r="U2" s="212"/>
      <c r="V2" s="212"/>
      <c r="W2" s="212"/>
      <c r="X2" s="212"/>
      <c r="Y2" s="212"/>
      <c r="Z2" s="212"/>
      <c r="AA2" s="212"/>
      <c r="AB2" s="212"/>
      <c r="AC2" s="212"/>
      <c r="AT2" s="22" t="s">
        <v>90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111</v>
      </c>
    </row>
    <row r="4" spans="1:66" ht="36.950000000000003" customHeight="1">
      <c r="B4" s="26"/>
      <c r="C4" s="226" t="s">
        <v>112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7"/>
      <c r="T4" s="21" t="s">
        <v>13</v>
      </c>
      <c r="AT4" s="22" t="s">
        <v>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19</v>
      </c>
      <c r="E6" s="29"/>
      <c r="F6" s="267" t="str">
        <f>'Rekapitulace stavby'!K6</f>
        <v>Rekonstrukce čerpadel velké cirkulace VN na ÚČOV v Ostravě – Přívoze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9"/>
      <c r="R6" s="27"/>
    </row>
    <row r="7" spans="1:66" s="1" customFormat="1" ht="32.85" customHeight="1">
      <c r="B7" s="38"/>
      <c r="C7" s="39"/>
      <c r="D7" s="32" t="s">
        <v>113</v>
      </c>
      <c r="E7" s="39"/>
      <c r="F7" s="248" t="s">
        <v>197</v>
      </c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39"/>
      <c r="R7" s="40"/>
    </row>
    <row r="8" spans="1:66" s="1" customFormat="1" ht="14.45" customHeight="1">
      <c r="B8" s="38"/>
      <c r="C8" s="39"/>
      <c r="D8" s="33" t="s">
        <v>21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22</v>
      </c>
      <c r="N8" s="39"/>
      <c r="O8" s="31" t="s">
        <v>5</v>
      </c>
      <c r="P8" s="39"/>
      <c r="Q8" s="39"/>
      <c r="R8" s="40"/>
    </row>
    <row r="9" spans="1:66" s="1" customFormat="1" ht="14.45" customHeight="1">
      <c r="B9" s="38"/>
      <c r="C9" s="39"/>
      <c r="D9" s="33" t="s">
        <v>23</v>
      </c>
      <c r="E9" s="39"/>
      <c r="F9" s="31" t="s">
        <v>24</v>
      </c>
      <c r="G9" s="39"/>
      <c r="H9" s="39"/>
      <c r="I9" s="39"/>
      <c r="J9" s="39"/>
      <c r="K9" s="39"/>
      <c r="L9" s="39"/>
      <c r="M9" s="33" t="s">
        <v>25</v>
      </c>
      <c r="N9" s="39"/>
      <c r="O9" s="285" t="str">
        <f>'Rekapitulace stavby'!AN8</f>
        <v>15. 12. 2016</v>
      </c>
      <c r="P9" s="270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27</v>
      </c>
      <c r="E11" s="39"/>
      <c r="F11" s="39"/>
      <c r="G11" s="39"/>
      <c r="H11" s="39"/>
      <c r="I11" s="39"/>
      <c r="J11" s="39"/>
      <c r="K11" s="39"/>
      <c r="L11" s="39"/>
      <c r="M11" s="33" t="s">
        <v>28</v>
      </c>
      <c r="N11" s="39"/>
      <c r="O11" s="246" t="s">
        <v>5</v>
      </c>
      <c r="P11" s="246"/>
      <c r="Q11" s="39"/>
      <c r="R11" s="40"/>
    </row>
    <row r="12" spans="1:66" s="1" customFormat="1" ht="18" customHeight="1">
      <c r="B12" s="38"/>
      <c r="C12" s="39"/>
      <c r="D12" s="39"/>
      <c r="E12" s="31" t="s">
        <v>29</v>
      </c>
      <c r="F12" s="39"/>
      <c r="G12" s="39"/>
      <c r="H12" s="39"/>
      <c r="I12" s="39"/>
      <c r="J12" s="39"/>
      <c r="K12" s="39"/>
      <c r="L12" s="39"/>
      <c r="M12" s="33" t="s">
        <v>30</v>
      </c>
      <c r="N12" s="39"/>
      <c r="O12" s="246" t="s">
        <v>5</v>
      </c>
      <c r="P12" s="246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31</v>
      </c>
      <c r="E14" s="39"/>
      <c r="F14" s="39"/>
      <c r="G14" s="39"/>
      <c r="H14" s="39"/>
      <c r="I14" s="39"/>
      <c r="J14" s="39"/>
      <c r="K14" s="39"/>
      <c r="L14" s="39"/>
      <c r="M14" s="33" t="s">
        <v>28</v>
      </c>
      <c r="N14" s="39"/>
      <c r="O14" s="286" t="str">
        <f>IF('Rekapitulace stavby'!AN13="","",'Rekapitulace stavby'!AN13)</f>
        <v>Vyplň údaj</v>
      </c>
      <c r="P14" s="246"/>
      <c r="Q14" s="39"/>
      <c r="R14" s="40"/>
    </row>
    <row r="15" spans="1:66" s="1" customFormat="1" ht="18" customHeight="1">
      <c r="B15" s="38"/>
      <c r="C15" s="39"/>
      <c r="D15" s="39"/>
      <c r="E15" s="286" t="str">
        <f>IF('Rekapitulace stavby'!E14="","",'Rekapitulace stavby'!E14)</f>
        <v>Vyplň údaj</v>
      </c>
      <c r="F15" s="287"/>
      <c r="G15" s="287"/>
      <c r="H15" s="287"/>
      <c r="I15" s="287"/>
      <c r="J15" s="287"/>
      <c r="K15" s="287"/>
      <c r="L15" s="287"/>
      <c r="M15" s="33" t="s">
        <v>30</v>
      </c>
      <c r="N15" s="39"/>
      <c r="O15" s="286" t="str">
        <f>IF('Rekapitulace stavby'!AN14="","",'Rekapitulace stavby'!AN14)</f>
        <v>Vyplň údaj</v>
      </c>
      <c r="P15" s="246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33</v>
      </c>
      <c r="E17" s="39"/>
      <c r="F17" s="39"/>
      <c r="G17" s="39"/>
      <c r="H17" s="39"/>
      <c r="I17" s="39"/>
      <c r="J17" s="39"/>
      <c r="K17" s="39"/>
      <c r="L17" s="39"/>
      <c r="M17" s="33" t="s">
        <v>28</v>
      </c>
      <c r="N17" s="39"/>
      <c r="O17" s="246" t="s">
        <v>5</v>
      </c>
      <c r="P17" s="246"/>
      <c r="Q17" s="39"/>
      <c r="R17" s="40"/>
    </row>
    <row r="18" spans="2:18" s="1" customFormat="1" ht="18" customHeight="1">
      <c r="B18" s="38"/>
      <c r="C18" s="39"/>
      <c r="D18" s="39"/>
      <c r="E18" s="31" t="s">
        <v>198</v>
      </c>
      <c r="F18" s="39"/>
      <c r="G18" s="39"/>
      <c r="H18" s="39"/>
      <c r="I18" s="39"/>
      <c r="J18" s="39"/>
      <c r="K18" s="39"/>
      <c r="L18" s="39"/>
      <c r="M18" s="33" t="s">
        <v>30</v>
      </c>
      <c r="N18" s="39"/>
      <c r="O18" s="246" t="s">
        <v>5</v>
      </c>
      <c r="P18" s="246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36</v>
      </c>
      <c r="E20" s="39"/>
      <c r="F20" s="39"/>
      <c r="G20" s="39"/>
      <c r="H20" s="39"/>
      <c r="I20" s="39"/>
      <c r="J20" s="39"/>
      <c r="K20" s="39"/>
      <c r="L20" s="39"/>
      <c r="M20" s="33" t="s">
        <v>28</v>
      </c>
      <c r="N20" s="39"/>
      <c r="O20" s="246" t="s">
        <v>5</v>
      </c>
      <c r="P20" s="246"/>
      <c r="Q20" s="39"/>
      <c r="R20" s="40"/>
    </row>
    <row r="21" spans="2:18" s="1" customFormat="1" ht="18" customHeight="1">
      <c r="B21" s="38"/>
      <c r="C21" s="39"/>
      <c r="D21" s="39"/>
      <c r="E21" s="31" t="s">
        <v>199</v>
      </c>
      <c r="F21" s="39"/>
      <c r="G21" s="39"/>
      <c r="H21" s="39"/>
      <c r="I21" s="39"/>
      <c r="J21" s="39"/>
      <c r="K21" s="39"/>
      <c r="L21" s="39"/>
      <c r="M21" s="33" t="s">
        <v>30</v>
      </c>
      <c r="N21" s="39"/>
      <c r="O21" s="246" t="s">
        <v>5</v>
      </c>
      <c r="P21" s="246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38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251" t="s">
        <v>5</v>
      </c>
      <c r="F24" s="251"/>
      <c r="G24" s="251"/>
      <c r="H24" s="251"/>
      <c r="I24" s="251"/>
      <c r="J24" s="251"/>
      <c r="K24" s="251"/>
      <c r="L24" s="251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115</v>
      </c>
      <c r="E27" s="39"/>
      <c r="F27" s="39"/>
      <c r="G27" s="39"/>
      <c r="H27" s="39"/>
      <c r="I27" s="39"/>
      <c r="J27" s="39"/>
      <c r="K27" s="39"/>
      <c r="L27" s="39"/>
      <c r="M27" s="252">
        <f>N88</f>
        <v>0</v>
      </c>
      <c r="N27" s="252"/>
      <c r="O27" s="252"/>
      <c r="P27" s="252"/>
      <c r="Q27" s="39"/>
      <c r="R27" s="40"/>
    </row>
    <row r="28" spans="2:18" s="1" customFormat="1" ht="14.45" customHeight="1">
      <c r="B28" s="38"/>
      <c r="C28" s="39"/>
      <c r="D28" s="37" t="s">
        <v>100</v>
      </c>
      <c r="E28" s="39"/>
      <c r="F28" s="39"/>
      <c r="G28" s="39"/>
      <c r="H28" s="39"/>
      <c r="I28" s="39"/>
      <c r="J28" s="39"/>
      <c r="K28" s="39"/>
      <c r="L28" s="39"/>
      <c r="M28" s="252">
        <f>N101</f>
        <v>0</v>
      </c>
      <c r="N28" s="252"/>
      <c r="O28" s="252"/>
      <c r="P28" s="252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41</v>
      </c>
      <c r="E30" s="39"/>
      <c r="F30" s="39"/>
      <c r="G30" s="39"/>
      <c r="H30" s="39"/>
      <c r="I30" s="39"/>
      <c r="J30" s="39"/>
      <c r="K30" s="39"/>
      <c r="L30" s="39"/>
      <c r="M30" s="284">
        <f>ROUND(M27+M28,2)</f>
        <v>0</v>
      </c>
      <c r="N30" s="269"/>
      <c r="O30" s="269"/>
      <c r="P30" s="269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42</v>
      </c>
      <c r="E32" s="45" t="s">
        <v>43</v>
      </c>
      <c r="F32" s="46">
        <v>0.21</v>
      </c>
      <c r="G32" s="121" t="s">
        <v>44</v>
      </c>
      <c r="H32" s="281">
        <f>(SUM(BE101:BE108)+SUM(BE126:BE315))</f>
        <v>0</v>
      </c>
      <c r="I32" s="269"/>
      <c r="J32" s="269"/>
      <c r="K32" s="39"/>
      <c r="L32" s="39"/>
      <c r="M32" s="281">
        <f>ROUND((SUM(BE101:BE108)+SUM(BE126:BE315)), 2)*F32</f>
        <v>0</v>
      </c>
      <c r="N32" s="269"/>
      <c r="O32" s="269"/>
      <c r="P32" s="269"/>
      <c r="Q32" s="39"/>
      <c r="R32" s="40"/>
    </row>
    <row r="33" spans="2:18" s="1" customFormat="1" ht="14.45" customHeight="1">
      <c r="B33" s="38"/>
      <c r="C33" s="39"/>
      <c r="D33" s="39"/>
      <c r="E33" s="45" t="s">
        <v>45</v>
      </c>
      <c r="F33" s="46">
        <v>0.15</v>
      </c>
      <c r="G33" s="121" t="s">
        <v>44</v>
      </c>
      <c r="H33" s="281">
        <f>(SUM(BF101:BF108)+SUM(BF126:BF315))</f>
        <v>0</v>
      </c>
      <c r="I33" s="269"/>
      <c r="J33" s="269"/>
      <c r="K33" s="39"/>
      <c r="L33" s="39"/>
      <c r="M33" s="281">
        <f>ROUND((SUM(BF101:BF108)+SUM(BF126:BF315)), 2)*F33</f>
        <v>0</v>
      </c>
      <c r="N33" s="269"/>
      <c r="O33" s="269"/>
      <c r="P33" s="269"/>
      <c r="Q33" s="39"/>
      <c r="R33" s="40"/>
    </row>
    <row r="34" spans="2:18" s="1" customFormat="1" ht="14.45" hidden="1" customHeight="1">
      <c r="B34" s="38"/>
      <c r="C34" s="39"/>
      <c r="D34" s="39"/>
      <c r="E34" s="45" t="s">
        <v>46</v>
      </c>
      <c r="F34" s="46">
        <v>0.21</v>
      </c>
      <c r="G34" s="121" t="s">
        <v>44</v>
      </c>
      <c r="H34" s="281">
        <f>(SUM(BG101:BG108)+SUM(BG126:BG315))</f>
        <v>0</v>
      </c>
      <c r="I34" s="269"/>
      <c r="J34" s="269"/>
      <c r="K34" s="39"/>
      <c r="L34" s="39"/>
      <c r="M34" s="281">
        <v>0</v>
      </c>
      <c r="N34" s="269"/>
      <c r="O34" s="269"/>
      <c r="P34" s="269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47</v>
      </c>
      <c r="F35" s="46">
        <v>0.15</v>
      </c>
      <c r="G35" s="121" t="s">
        <v>44</v>
      </c>
      <c r="H35" s="281">
        <f>(SUM(BH101:BH108)+SUM(BH126:BH315))</f>
        <v>0</v>
      </c>
      <c r="I35" s="269"/>
      <c r="J35" s="269"/>
      <c r="K35" s="39"/>
      <c r="L35" s="39"/>
      <c r="M35" s="281">
        <v>0</v>
      </c>
      <c r="N35" s="269"/>
      <c r="O35" s="269"/>
      <c r="P35" s="269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48</v>
      </c>
      <c r="F36" s="46">
        <v>0</v>
      </c>
      <c r="G36" s="121" t="s">
        <v>44</v>
      </c>
      <c r="H36" s="281">
        <f>(SUM(BI101:BI108)+SUM(BI126:BI315))</f>
        <v>0</v>
      </c>
      <c r="I36" s="269"/>
      <c r="J36" s="269"/>
      <c r="K36" s="39"/>
      <c r="L36" s="39"/>
      <c r="M36" s="281">
        <v>0</v>
      </c>
      <c r="N36" s="269"/>
      <c r="O36" s="269"/>
      <c r="P36" s="269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49</v>
      </c>
      <c r="E38" s="78"/>
      <c r="F38" s="78"/>
      <c r="G38" s="123" t="s">
        <v>50</v>
      </c>
      <c r="H38" s="124" t="s">
        <v>51</v>
      </c>
      <c r="I38" s="78"/>
      <c r="J38" s="78"/>
      <c r="K38" s="78"/>
      <c r="L38" s="282">
        <f>SUM(M30:M36)</f>
        <v>0</v>
      </c>
      <c r="M38" s="282"/>
      <c r="N38" s="282"/>
      <c r="O38" s="282"/>
      <c r="P38" s="283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52</v>
      </c>
      <c r="E50" s="54"/>
      <c r="F50" s="54"/>
      <c r="G50" s="54"/>
      <c r="H50" s="55"/>
      <c r="I50" s="39"/>
      <c r="J50" s="53" t="s">
        <v>53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54</v>
      </c>
      <c r="E59" s="59"/>
      <c r="F59" s="59"/>
      <c r="G59" s="60" t="s">
        <v>55</v>
      </c>
      <c r="H59" s="61"/>
      <c r="I59" s="39"/>
      <c r="J59" s="58" t="s">
        <v>54</v>
      </c>
      <c r="K59" s="59"/>
      <c r="L59" s="59"/>
      <c r="M59" s="59"/>
      <c r="N59" s="60" t="s">
        <v>55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56</v>
      </c>
      <c r="E61" s="54"/>
      <c r="F61" s="54"/>
      <c r="G61" s="54"/>
      <c r="H61" s="55"/>
      <c r="I61" s="39"/>
      <c r="J61" s="53" t="s">
        <v>57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54</v>
      </c>
      <c r="E70" s="59"/>
      <c r="F70" s="59"/>
      <c r="G70" s="60" t="s">
        <v>55</v>
      </c>
      <c r="H70" s="61"/>
      <c r="I70" s="39"/>
      <c r="J70" s="58" t="s">
        <v>54</v>
      </c>
      <c r="K70" s="59"/>
      <c r="L70" s="59"/>
      <c r="M70" s="59"/>
      <c r="N70" s="60" t="s">
        <v>55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26" t="s">
        <v>116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19</v>
      </c>
      <c r="D78" s="39"/>
      <c r="E78" s="39"/>
      <c r="F78" s="267" t="str">
        <f>F6</f>
        <v>Rekonstrukce čerpadel velké cirkulace VN na ÚČOV v Ostravě – Přívoze</v>
      </c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39"/>
      <c r="R78" s="40"/>
    </row>
    <row r="79" spans="2:18" s="1" customFormat="1" ht="36.950000000000003" customHeight="1">
      <c r="B79" s="38"/>
      <c r="C79" s="72" t="s">
        <v>113</v>
      </c>
      <c r="D79" s="39"/>
      <c r="E79" s="39"/>
      <c r="F79" s="228" t="str">
        <f>F7</f>
        <v>SO 01 - Stavební část</v>
      </c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3" t="s">
        <v>23</v>
      </c>
      <c r="D81" s="39"/>
      <c r="E81" s="39"/>
      <c r="F81" s="31" t="str">
        <f>F9</f>
        <v>Ostrava-Přívoz</v>
      </c>
      <c r="G81" s="39"/>
      <c r="H81" s="39"/>
      <c r="I81" s="39"/>
      <c r="J81" s="39"/>
      <c r="K81" s="33" t="s">
        <v>25</v>
      </c>
      <c r="L81" s="39"/>
      <c r="M81" s="270" t="str">
        <f>IF(O9="","",O9)</f>
        <v>15. 12. 2016</v>
      </c>
      <c r="N81" s="270"/>
      <c r="O81" s="270"/>
      <c r="P81" s="270"/>
      <c r="Q81" s="39"/>
      <c r="R81" s="40"/>
    </row>
    <row r="82" spans="2:47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 ht="15">
      <c r="B83" s="38"/>
      <c r="C83" s="33" t="s">
        <v>27</v>
      </c>
      <c r="D83" s="39"/>
      <c r="E83" s="39"/>
      <c r="F83" s="31" t="str">
        <f>E12</f>
        <v xml:space="preserve">Statutární město Ostrava </v>
      </c>
      <c r="G83" s="39"/>
      <c r="H83" s="39"/>
      <c r="I83" s="39"/>
      <c r="J83" s="39"/>
      <c r="K83" s="33" t="s">
        <v>33</v>
      </c>
      <c r="L83" s="39"/>
      <c r="M83" s="246" t="str">
        <f>E18</f>
        <v>VaV stavební a statická kancelář, s.r.o.</v>
      </c>
      <c r="N83" s="246"/>
      <c r="O83" s="246"/>
      <c r="P83" s="246"/>
      <c r="Q83" s="246"/>
      <c r="R83" s="40"/>
    </row>
    <row r="84" spans="2:47" s="1" customFormat="1" ht="14.45" customHeight="1">
      <c r="B84" s="38"/>
      <c r="C84" s="33" t="s">
        <v>31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36</v>
      </c>
      <c r="L84" s="39"/>
      <c r="M84" s="246" t="str">
        <f>E21</f>
        <v>Jansa</v>
      </c>
      <c r="N84" s="246"/>
      <c r="O84" s="246"/>
      <c r="P84" s="246"/>
      <c r="Q84" s="246"/>
      <c r="R84" s="40"/>
    </row>
    <row r="85" spans="2:47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79" t="s">
        <v>117</v>
      </c>
      <c r="D86" s="280"/>
      <c r="E86" s="280"/>
      <c r="F86" s="280"/>
      <c r="G86" s="280"/>
      <c r="H86" s="117"/>
      <c r="I86" s="117"/>
      <c r="J86" s="117"/>
      <c r="K86" s="117"/>
      <c r="L86" s="117"/>
      <c r="M86" s="117"/>
      <c r="N86" s="279" t="s">
        <v>118</v>
      </c>
      <c r="O86" s="280"/>
      <c r="P86" s="280"/>
      <c r="Q86" s="280"/>
      <c r="R86" s="40"/>
    </row>
    <row r="87" spans="2:47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5" t="s">
        <v>119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18">
        <f>N126</f>
        <v>0</v>
      </c>
      <c r="O88" s="277"/>
      <c r="P88" s="277"/>
      <c r="Q88" s="277"/>
      <c r="R88" s="40"/>
      <c r="AU88" s="22" t="s">
        <v>120</v>
      </c>
    </row>
    <row r="89" spans="2:47" s="6" customFormat="1" ht="24.95" customHeight="1">
      <c r="B89" s="126"/>
      <c r="C89" s="127"/>
      <c r="D89" s="128" t="s">
        <v>200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60">
        <f>N127</f>
        <v>0</v>
      </c>
      <c r="O89" s="275"/>
      <c r="P89" s="275"/>
      <c r="Q89" s="275"/>
      <c r="R89" s="129"/>
    </row>
    <row r="90" spans="2:47" s="7" customFormat="1" ht="19.899999999999999" customHeight="1">
      <c r="B90" s="130"/>
      <c r="C90" s="131"/>
      <c r="D90" s="105" t="s">
        <v>201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16">
        <f>N128</f>
        <v>0</v>
      </c>
      <c r="O90" s="276"/>
      <c r="P90" s="276"/>
      <c r="Q90" s="276"/>
      <c r="R90" s="132"/>
    </row>
    <row r="91" spans="2:47" s="7" customFormat="1" ht="19.899999999999999" customHeight="1">
      <c r="B91" s="130"/>
      <c r="C91" s="131"/>
      <c r="D91" s="105" t="s">
        <v>202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16">
        <f>N149</f>
        <v>0</v>
      </c>
      <c r="O91" s="276"/>
      <c r="P91" s="276"/>
      <c r="Q91" s="276"/>
      <c r="R91" s="132"/>
    </row>
    <row r="92" spans="2:47" s="7" customFormat="1" ht="19.899999999999999" customHeight="1">
      <c r="B92" s="130"/>
      <c r="C92" s="131"/>
      <c r="D92" s="105" t="s">
        <v>203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16">
        <f>N163</f>
        <v>0</v>
      </c>
      <c r="O92" s="276"/>
      <c r="P92" s="276"/>
      <c r="Q92" s="276"/>
      <c r="R92" s="132"/>
    </row>
    <row r="93" spans="2:47" s="7" customFormat="1" ht="19.899999999999999" customHeight="1">
      <c r="B93" s="130"/>
      <c r="C93" s="131"/>
      <c r="D93" s="105" t="s">
        <v>204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16">
        <f>N212</f>
        <v>0</v>
      </c>
      <c r="O93" s="276"/>
      <c r="P93" s="276"/>
      <c r="Q93" s="276"/>
      <c r="R93" s="132"/>
    </row>
    <row r="94" spans="2:47" s="7" customFormat="1" ht="19.899999999999999" customHeight="1">
      <c r="B94" s="130"/>
      <c r="C94" s="131"/>
      <c r="D94" s="105" t="s">
        <v>205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16">
        <f>N219</f>
        <v>0</v>
      </c>
      <c r="O94" s="276"/>
      <c r="P94" s="276"/>
      <c r="Q94" s="276"/>
      <c r="R94" s="132"/>
    </row>
    <row r="95" spans="2:47" s="6" customFormat="1" ht="24.95" customHeight="1">
      <c r="B95" s="126"/>
      <c r="C95" s="127"/>
      <c r="D95" s="128" t="s">
        <v>206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60">
        <f>N221</f>
        <v>0</v>
      </c>
      <c r="O95" s="275"/>
      <c r="P95" s="275"/>
      <c r="Q95" s="275"/>
      <c r="R95" s="129"/>
    </row>
    <row r="96" spans="2:47" s="7" customFormat="1" ht="19.899999999999999" customHeight="1">
      <c r="B96" s="130"/>
      <c r="C96" s="131"/>
      <c r="D96" s="105" t="s">
        <v>207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16">
        <f>N222</f>
        <v>0</v>
      </c>
      <c r="O96" s="276"/>
      <c r="P96" s="276"/>
      <c r="Q96" s="276"/>
      <c r="R96" s="132"/>
    </row>
    <row r="97" spans="2:65" s="7" customFormat="1" ht="19.899999999999999" customHeight="1">
      <c r="B97" s="130"/>
      <c r="C97" s="131"/>
      <c r="D97" s="105" t="s">
        <v>208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16">
        <f>N229</f>
        <v>0</v>
      </c>
      <c r="O97" s="276"/>
      <c r="P97" s="276"/>
      <c r="Q97" s="276"/>
      <c r="R97" s="132"/>
    </row>
    <row r="98" spans="2:65" s="7" customFormat="1" ht="19.899999999999999" customHeight="1">
      <c r="B98" s="130"/>
      <c r="C98" s="131"/>
      <c r="D98" s="105" t="s">
        <v>209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16">
        <f>N273</f>
        <v>0</v>
      </c>
      <c r="O98" s="276"/>
      <c r="P98" s="276"/>
      <c r="Q98" s="276"/>
      <c r="R98" s="132"/>
    </row>
    <row r="99" spans="2:65" s="7" customFormat="1" ht="19.899999999999999" customHeight="1">
      <c r="B99" s="130"/>
      <c r="C99" s="131"/>
      <c r="D99" s="105" t="s">
        <v>210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16">
        <f>N284</f>
        <v>0</v>
      </c>
      <c r="O99" s="276"/>
      <c r="P99" s="276"/>
      <c r="Q99" s="276"/>
      <c r="R99" s="132"/>
    </row>
    <row r="100" spans="2:65" s="1" customFormat="1" ht="21.75" customHeigh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40"/>
    </row>
    <row r="101" spans="2:65" s="1" customFormat="1" ht="29.25" customHeight="1">
      <c r="B101" s="38"/>
      <c r="C101" s="125" t="s">
        <v>126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277">
        <f>ROUND(N102+N103+N104+N105+N106+N107,2)</f>
        <v>0</v>
      </c>
      <c r="O101" s="278"/>
      <c r="P101" s="278"/>
      <c r="Q101" s="278"/>
      <c r="R101" s="40"/>
      <c r="T101" s="133"/>
      <c r="U101" s="134" t="s">
        <v>42</v>
      </c>
    </row>
    <row r="102" spans="2:65" s="1" customFormat="1" ht="18" customHeight="1">
      <c r="B102" s="135"/>
      <c r="C102" s="136"/>
      <c r="D102" s="213" t="s">
        <v>127</v>
      </c>
      <c r="E102" s="273"/>
      <c r="F102" s="273"/>
      <c r="G102" s="273"/>
      <c r="H102" s="273"/>
      <c r="I102" s="136"/>
      <c r="J102" s="136"/>
      <c r="K102" s="136"/>
      <c r="L102" s="136"/>
      <c r="M102" s="136"/>
      <c r="N102" s="215">
        <f>ROUND(N88*T102,2)</f>
        <v>0</v>
      </c>
      <c r="O102" s="274"/>
      <c r="P102" s="274"/>
      <c r="Q102" s="274"/>
      <c r="R102" s="138"/>
      <c r="S102" s="139"/>
      <c r="T102" s="140"/>
      <c r="U102" s="141" t="s">
        <v>43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2" t="s">
        <v>128</v>
      </c>
      <c r="AZ102" s="139"/>
      <c r="BA102" s="139"/>
      <c r="BB102" s="139"/>
      <c r="BC102" s="139"/>
      <c r="BD102" s="139"/>
      <c r="BE102" s="143">
        <f t="shared" ref="BE102:BE107" si="0">IF(U102="základní",N102,0)</f>
        <v>0</v>
      </c>
      <c r="BF102" s="143">
        <f t="shared" ref="BF102:BF107" si="1">IF(U102="snížená",N102,0)</f>
        <v>0</v>
      </c>
      <c r="BG102" s="143">
        <f t="shared" ref="BG102:BG107" si="2">IF(U102="zákl. přenesená",N102,0)</f>
        <v>0</v>
      </c>
      <c r="BH102" s="143">
        <f t="shared" ref="BH102:BH107" si="3">IF(U102="sníž. přenesená",N102,0)</f>
        <v>0</v>
      </c>
      <c r="BI102" s="143">
        <f t="shared" ref="BI102:BI107" si="4">IF(U102="nulová",N102,0)</f>
        <v>0</v>
      </c>
      <c r="BJ102" s="142" t="s">
        <v>86</v>
      </c>
      <c r="BK102" s="139"/>
      <c r="BL102" s="139"/>
      <c r="BM102" s="139"/>
    </row>
    <row r="103" spans="2:65" s="1" customFormat="1" ht="18" customHeight="1">
      <c r="B103" s="135"/>
      <c r="C103" s="136"/>
      <c r="D103" s="213" t="s">
        <v>129</v>
      </c>
      <c r="E103" s="273"/>
      <c r="F103" s="273"/>
      <c r="G103" s="273"/>
      <c r="H103" s="273"/>
      <c r="I103" s="136"/>
      <c r="J103" s="136"/>
      <c r="K103" s="136"/>
      <c r="L103" s="136"/>
      <c r="M103" s="136"/>
      <c r="N103" s="215">
        <f>ROUND(N88*T103,2)</f>
        <v>0</v>
      </c>
      <c r="O103" s="274"/>
      <c r="P103" s="274"/>
      <c r="Q103" s="274"/>
      <c r="R103" s="138"/>
      <c r="S103" s="139"/>
      <c r="T103" s="140"/>
      <c r="U103" s="141" t="s">
        <v>43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2" t="s">
        <v>128</v>
      </c>
      <c r="AZ103" s="139"/>
      <c r="BA103" s="139"/>
      <c r="BB103" s="139"/>
      <c r="BC103" s="139"/>
      <c r="BD103" s="139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86</v>
      </c>
      <c r="BK103" s="139"/>
      <c r="BL103" s="139"/>
      <c r="BM103" s="139"/>
    </row>
    <row r="104" spans="2:65" s="1" customFormat="1" ht="18" customHeight="1">
      <c r="B104" s="135"/>
      <c r="C104" s="136"/>
      <c r="D104" s="213" t="s">
        <v>130</v>
      </c>
      <c r="E104" s="273"/>
      <c r="F104" s="273"/>
      <c r="G104" s="273"/>
      <c r="H104" s="273"/>
      <c r="I104" s="136"/>
      <c r="J104" s="136"/>
      <c r="K104" s="136"/>
      <c r="L104" s="136"/>
      <c r="M104" s="136"/>
      <c r="N104" s="215">
        <f>ROUND(N88*T104,2)</f>
        <v>0</v>
      </c>
      <c r="O104" s="274"/>
      <c r="P104" s="274"/>
      <c r="Q104" s="274"/>
      <c r="R104" s="138"/>
      <c r="S104" s="139"/>
      <c r="T104" s="140"/>
      <c r="U104" s="141" t="s">
        <v>43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2" t="s">
        <v>128</v>
      </c>
      <c r="AZ104" s="139"/>
      <c r="BA104" s="139"/>
      <c r="BB104" s="139"/>
      <c r="BC104" s="139"/>
      <c r="BD104" s="139"/>
      <c r="BE104" s="143">
        <f t="shared" si="0"/>
        <v>0</v>
      </c>
      <c r="BF104" s="143">
        <f t="shared" si="1"/>
        <v>0</v>
      </c>
      <c r="BG104" s="143">
        <f t="shared" si="2"/>
        <v>0</v>
      </c>
      <c r="BH104" s="143">
        <f t="shared" si="3"/>
        <v>0</v>
      </c>
      <c r="BI104" s="143">
        <f t="shared" si="4"/>
        <v>0</v>
      </c>
      <c r="BJ104" s="142" t="s">
        <v>86</v>
      </c>
      <c r="BK104" s="139"/>
      <c r="BL104" s="139"/>
      <c r="BM104" s="139"/>
    </row>
    <row r="105" spans="2:65" s="1" customFormat="1" ht="18" customHeight="1">
      <c r="B105" s="135"/>
      <c r="C105" s="136"/>
      <c r="D105" s="213" t="s">
        <v>131</v>
      </c>
      <c r="E105" s="273"/>
      <c r="F105" s="273"/>
      <c r="G105" s="273"/>
      <c r="H105" s="273"/>
      <c r="I105" s="136"/>
      <c r="J105" s="136"/>
      <c r="K105" s="136"/>
      <c r="L105" s="136"/>
      <c r="M105" s="136"/>
      <c r="N105" s="215">
        <f>ROUND(N88*T105,2)</f>
        <v>0</v>
      </c>
      <c r="O105" s="274"/>
      <c r="P105" s="274"/>
      <c r="Q105" s="274"/>
      <c r="R105" s="138"/>
      <c r="S105" s="139"/>
      <c r="T105" s="140"/>
      <c r="U105" s="141" t="s">
        <v>43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2" t="s">
        <v>128</v>
      </c>
      <c r="AZ105" s="139"/>
      <c r="BA105" s="139"/>
      <c r="BB105" s="139"/>
      <c r="BC105" s="139"/>
      <c r="BD105" s="139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86</v>
      </c>
      <c r="BK105" s="139"/>
      <c r="BL105" s="139"/>
      <c r="BM105" s="139"/>
    </row>
    <row r="106" spans="2:65" s="1" customFormat="1" ht="18" customHeight="1">
      <c r="B106" s="135"/>
      <c r="C106" s="136"/>
      <c r="D106" s="213" t="s">
        <v>132</v>
      </c>
      <c r="E106" s="273"/>
      <c r="F106" s="273"/>
      <c r="G106" s="273"/>
      <c r="H106" s="273"/>
      <c r="I106" s="136"/>
      <c r="J106" s="136"/>
      <c r="K106" s="136"/>
      <c r="L106" s="136"/>
      <c r="M106" s="136"/>
      <c r="N106" s="215">
        <f>ROUND(N88*T106,2)</f>
        <v>0</v>
      </c>
      <c r="O106" s="274"/>
      <c r="P106" s="274"/>
      <c r="Q106" s="274"/>
      <c r="R106" s="138"/>
      <c r="S106" s="139"/>
      <c r="T106" s="140"/>
      <c r="U106" s="141" t="s">
        <v>43</v>
      </c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42" t="s">
        <v>128</v>
      </c>
      <c r="AZ106" s="139"/>
      <c r="BA106" s="139"/>
      <c r="BB106" s="139"/>
      <c r="BC106" s="139"/>
      <c r="BD106" s="139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86</v>
      </c>
      <c r="BK106" s="139"/>
      <c r="BL106" s="139"/>
      <c r="BM106" s="139"/>
    </row>
    <row r="107" spans="2:65" s="1" customFormat="1" ht="18" customHeight="1">
      <c r="B107" s="135"/>
      <c r="C107" s="136"/>
      <c r="D107" s="137" t="s">
        <v>133</v>
      </c>
      <c r="E107" s="136"/>
      <c r="F107" s="136"/>
      <c r="G107" s="136"/>
      <c r="H107" s="136"/>
      <c r="I107" s="136"/>
      <c r="J107" s="136"/>
      <c r="K107" s="136"/>
      <c r="L107" s="136"/>
      <c r="M107" s="136"/>
      <c r="N107" s="215">
        <f>ROUND(N88*T107,2)</f>
        <v>0</v>
      </c>
      <c r="O107" s="274"/>
      <c r="P107" s="274"/>
      <c r="Q107" s="274"/>
      <c r="R107" s="138"/>
      <c r="S107" s="139"/>
      <c r="T107" s="144"/>
      <c r="U107" s="145" t="s">
        <v>43</v>
      </c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42" t="s">
        <v>134</v>
      </c>
      <c r="AZ107" s="139"/>
      <c r="BA107" s="139"/>
      <c r="BB107" s="139"/>
      <c r="BC107" s="139"/>
      <c r="BD107" s="139"/>
      <c r="BE107" s="143">
        <f t="shared" si="0"/>
        <v>0</v>
      </c>
      <c r="BF107" s="143">
        <f t="shared" si="1"/>
        <v>0</v>
      </c>
      <c r="BG107" s="143">
        <f t="shared" si="2"/>
        <v>0</v>
      </c>
      <c r="BH107" s="143">
        <f t="shared" si="3"/>
        <v>0</v>
      </c>
      <c r="BI107" s="143">
        <f t="shared" si="4"/>
        <v>0</v>
      </c>
      <c r="BJ107" s="142" t="s">
        <v>86</v>
      </c>
      <c r="BK107" s="139"/>
      <c r="BL107" s="139"/>
      <c r="BM107" s="139"/>
    </row>
    <row r="108" spans="2:65" s="1" customFormat="1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</row>
    <row r="109" spans="2:65" s="1" customFormat="1" ht="29.25" customHeight="1">
      <c r="B109" s="38"/>
      <c r="C109" s="116" t="s">
        <v>105</v>
      </c>
      <c r="D109" s="117"/>
      <c r="E109" s="117"/>
      <c r="F109" s="117"/>
      <c r="G109" s="117"/>
      <c r="H109" s="117"/>
      <c r="I109" s="117"/>
      <c r="J109" s="117"/>
      <c r="K109" s="117"/>
      <c r="L109" s="210">
        <f>ROUND(SUM(N88+N101),2)</f>
        <v>0</v>
      </c>
      <c r="M109" s="210"/>
      <c r="N109" s="210"/>
      <c r="O109" s="210"/>
      <c r="P109" s="210"/>
      <c r="Q109" s="210"/>
      <c r="R109" s="40"/>
    </row>
    <row r="110" spans="2:65" s="1" customFormat="1" ht="6.95" customHeight="1"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4"/>
    </row>
    <row r="114" spans="2:63" s="1" customFormat="1" ht="6.95" customHeight="1"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7"/>
    </row>
    <row r="115" spans="2:63" s="1" customFormat="1" ht="36.950000000000003" customHeight="1">
      <c r="B115" s="38"/>
      <c r="C115" s="226" t="s">
        <v>135</v>
      </c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40"/>
    </row>
    <row r="116" spans="2:63" s="1" customFormat="1" ht="6.9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63" s="1" customFormat="1" ht="30" customHeight="1">
      <c r="B117" s="38"/>
      <c r="C117" s="33" t="s">
        <v>19</v>
      </c>
      <c r="D117" s="39"/>
      <c r="E117" s="39"/>
      <c r="F117" s="267" t="str">
        <f>F6</f>
        <v>Rekonstrukce čerpadel velké cirkulace VN na ÚČOV v Ostravě – Přívoze</v>
      </c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39"/>
      <c r="R117" s="40"/>
    </row>
    <row r="118" spans="2:63" s="1" customFormat="1" ht="36.950000000000003" customHeight="1">
      <c r="B118" s="38"/>
      <c r="C118" s="72" t="s">
        <v>113</v>
      </c>
      <c r="D118" s="39"/>
      <c r="E118" s="39"/>
      <c r="F118" s="228" t="str">
        <f>F7</f>
        <v>SO 01 - Stavební část</v>
      </c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39"/>
      <c r="R118" s="40"/>
    </row>
    <row r="119" spans="2:63" s="1" customFormat="1" ht="6.9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63" s="1" customFormat="1" ht="18" customHeight="1">
      <c r="B120" s="38"/>
      <c r="C120" s="33" t="s">
        <v>23</v>
      </c>
      <c r="D120" s="39"/>
      <c r="E120" s="39"/>
      <c r="F120" s="31" t="str">
        <f>F9</f>
        <v>Ostrava-Přívoz</v>
      </c>
      <c r="G120" s="39"/>
      <c r="H120" s="39"/>
      <c r="I120" s="39"/>
      <c r="J120" s="39"/>
      <c r="K120" s="33" t="s">
        <v>25</v>
      </c>
      <c r="L120" s="39"/>
      <c r="M120" s="270" t="str">
        <f>IF(O9="","",O9)</f>
        <v>15. 12. 2016</v>
      </c>
      <c r="N120" s="270"/>
      <c r="O120" s="270"/>
      <c r="P120" s="270"/>
      <c r="Q120" s="39"/>
      <c r="R120" s="40"/>
    </row>
    <row r="121" spans="2:63" s="1" customFormat="1" ht="6.95" customHeight="1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</row>
    <row r="122" spans="2:63" s="1" customFormat="1" ht="15">
      <c r="B122" s="38"/>
      <c r="C122" s="33" t="s">
        <v>27</v>
      </c>
      <c r="D122" s="39"/>
      <c r="E122" s="39"/>
      <c r="F122" s="31" t="str">
        <f>E12</f>
        <v xml:space="preserve">Statutární město Ostrava </v>
      </c>
      <c r="G122" s="39"/>
      <c r="H122" s="39"/>
      <c r="I122" s="39"/>
      <c r="J122" s="39"/>
      <c r="K122" s="33" t="s">
        <v>33</v>
      </c>
      <c r="L122" s="39"/>
      <c r="M122" s="246" t="str">
        <f>E18</f>
        <v>VaV stavební a statická kancelář, s.r.o.</v>
      </c>
      <c r="N122" s="246"/>
      <c r="O122" s="246"/>
      <c r="P122" s="246"/>
      <c r="Q122" s="246"/>
      <c r="R122" s="40"/>
    </row>
    <row r="123" spans="2:63" s="1" customFormat="1" ht="14.45" customHeight="1">
      <c r="B123" s="38"/>
      <c r="C123" s="33" t="s">
        <v>31</v>
      </c>
      <c r="D123" s="39"/>
      <c r="E123" s="39"/>
      <c r="F123" s="31" t="str">
        <f>IF(E15="","",E15)</f>
        <v>Vyplň údaj</v>
      </c>
      <c r="G123" s="39"/>
      <c r="H123" s="39"/>
      <c r="I123" s="39"/>
      <c r="J123" s="39"/>
      <c r="K123" s="33" t="s">
        <v>36</v>
      </c>
      <c r="L123" s="39"/>
      <c r="M123" s="246" t="str">
        <f>E21</f>
        <v>Jansa</v>
      </c>
      <c r="N123" s="246"/>
      <c r="O123" s="246"/>
      <c r="P123" s="246"/>
      <c r="Q123" s="246"/>
      <c r="R123" s="40"/>
    </row>
    <row r="124" spans="2:63" s="1" customFormat="1" ht="10.35" customHeight="1"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40"/>
    </row>
    <row r="125" spans="2:63" s="8" customFormat="1" ht="29.25" customHeight="1">
      <c r="B125" s="146"/>
      <c r="C125" s="147" t="s">
        <v>136</v>
      </c>
      <c r="D125" s="148" t="s">
        <v>137</v>
      </c>
      <c r="E125" s="148" t="s">
        <v>60</v>
      </c>
      <c r="F125" s="271" t="s">
        <v>138</v>
      </c>
      <c r="G125" s="271"/>
      <c r="H125" s="271"/>
      <c r="I125" s="271"/>
      <c r="J125" s="148" t="s">
        <v>139</v>
      </c>
      <c r="K125" s="148" t="s">
        <v>140</v>
      </c>
      <c r="L125" s="271" t="s">
        <v>141</v>
      </c>
      <c r="M125" s="271"/>
      <c r="N125" s="271" t="s">
        <v>118</v>
      </c>
      <c r="O125" s="271"/>
      <c r="P125" s="271"/>
      <c r="Q125" s="272"/>
      <c r="R125" s="149"/>
      <c r="T125" s="79" t="s">
        <v>142</v>
      </c>
      <c r="U125" s="80" t="s">
        <v>42</v>
      </c>
      <c r="V125" s="80" t="s">
        <v>143</v>
      </c>
      <c r="W125" s="80" t="s">
        <v>144</v>
      </c>
      <c r="X125" s="80" t="s">
        <v>145</v>
      </c>
      <c r="Y125" s="80" t="s">
        <v>146</v>
      </c>
      <c r="Z125" s="80" t="s">
        <v>147</v>
      </c>
      <c r="AA125" s="81" t="s">
        <v>148</v>
      </c>
    </row>
    <row r="126" spans="2:63" s="1" customFormat="1" ht="29.25" customHeight="1">
      <c r="B126" s="38"/>
      <c r="C126" s="83" t="s">
        <v>115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257">
        <f>BK126</f>
        <v>0</v>
      </c>
      <c r="O126" s="258"/>
      <c r="P126" s="258"/>
      <c r="Q126" s="258"/>
      <c r="R126" s="40"/>
      <c r="T126" s="82"/>
      <c r="U126" s="54"/>
      <c r="V126" s="54"/>
      <c r="W126" s="150">
        <f>W127+W221+W316</f>
        <v>0</v>
      </c>
      <c r="X126" s="54"/>
      <c r="Y126" s="150">
        <f>Y127+Y221+Y316</f>
        <v>0</v>
      </c>
      <c r="Z126" s="54"/>
      <c r="AA126" s="151">
        <f>AA127+AA221+AA316</f>
        <v>0</v>
      </c>
      <c r="AT126" s="22" t="s">
        <v>77</v>
      </c>
      <c r="AU126" s="22" t="s">
        <v>120</v>
      </c>
      <c r="BK126" s="152">
        <f>BK127+BK221+BK316</f>
        <v>0</v>
      </c>
    </row>
    <row r="127" spans="2:63" s="9" customFormat="1" ht="37.35" customHeight="1">
      <c r="B127" s="153"/>
      <c r="C127" s="154"/>
      <c r="D127" s="155" t="s">
        <v>200</v>
      </c>
      <c r="E127" s="155"/>
      <c r="F127" s="155"/>
      <c r="G127" s="155"/>
      <c r="H127" s="155"/>
      <c r="I127" s="155"/>
      <c r="J127" s="155"/>
      <c r="K127" s="155"/>
      <c r="L127" s="155"/>
      <c r="M127" s="155"/>
      <c r="N127" s="259">
        <f>BK127</f>
        <v>0</v>
      </c>
      <c r="O127" s="260"/>
      <c r="P127" s="260"/>
      <c r="Q127" s="260"/>
      <c r="R127" s="156"/>
      <c r="T127" s="157"/>
      <c r="U127" s="154"/>
      <c r="V127" s="154"/>
      <c r="W127" s="158">
        <f>W128+W149+W163+W212+W219</f>
        <v>0</v>
      </c>
      <c r="X127" s="154"/>
      <c r="Y127" s="158">
        <f>Y128+Y149+Y163+Y212+Y219</f>
        <v>0</v>
      </c>
      <c r="Z127" s="154"/>
      <c r="AA127" s="159">
        <f>AA128+AA149+AA163+AA212+AA219</f>
        <v>0</v>
      </c>
      <c r="AR127" s="160" t="s">
        <v>86</v>
      </c>
      <c r="AT127" s="161" t="s">
        <v>77</v>
      </c>
      <c r="AU127" s="161" t="s">
        <v>78</v>
      </c>
      <c r="AY127" s="160" t="s">
        <v>150</v>
      </c>
      <c r="BK127" s="162">
        <f>BK128+BK149+BK163+BK212+BK219</f>
        <v>0</v>
      </c>
    </row>
    <row r="128" spans="2:63" s="9" customFormat="1" ht="19.899999999999999" customHeight="1">
      <c r="B128" s="153"/>
      <c r="C128" s="154"/>
      <c r="D128" s="163" t="s">
        <v>201</v>
      </c>
      <c r="E128" s="163"/>
      <c r="F128" s="163"/>
      <c r="G128" s="163"/>
      <c r="H128" s="163"/>
      <c r="I128" s="163"/>
      <c r="J128" s="163"/>
      <c r="K128" s="163"/>
      <c r="L128" s="163"/>
      <c r="M128" s="163"/>
      <c r="N128" s="261">
        <f>BK128</f>
        <v>0</v>
      </c>
      <c r="O128" s="262"/>
      <c r="P128" s="262"/>
      <c r="Q128" s="262"/>
      <c r="R128" s="156"/>
      <c r="T128" s="157"/>
      <c r="U128" s="154"/>
      <c r="V128" s="154"/>
      <c r="W128" s="158">
        <f>SUM(W129:W148)</f>
        <v>0</v>
      </c>
      <c r="X128" s="154"/>
      <c r="Y128" s="158">
        <f>SUM(Y129:Y148)</f>
        <v>0</v>
      </c>
      <c r="Z128" s="154"/>
      <c r="AA128" s="159">
        <f>SUM(AA129:AA148)</f>
        <v>0</v>
      </c>
      <c r="AR128" s="160" t="s">
        <v>86</v>
      </c>
      <c r="AT128" s="161" t="s">
        <v>77</v>
      </c>
      <c r="AU128" s="161" t="s">
        <v>86</v>
      </c>
      <c r="AY128" s="160" t="s">
        <v>150</v>
      </c>
      <c r="BK128" s="162">
        <f>SUM(BK129:BK148)</f>
        <v>0</v>
      </c>
    </row>
    <row r="129" spans="2:65" s="1" customFormat="1" ht="25.5" customHeight="1">
      <c r="B129" s="135"/>
      <c r="C129" s="164" t="s">
        <v>86</v>
      </c>
      <c r="D129" s="164" t="s">
        <v>151</v>
      </c>
      <c r="E129" s="165" t="s">
        <v>211</v>
      </c>
      <c r="F129" s="264" t="s">
        <v>212</v>
      </c>
      <c r="G129" s="264"/>
      <c r="H129" s="264"/>
      <c r="I129" s="264"/>
      <c r="J129" s="166" t="s">
        <v>213</v>
      </c>
      <c r="K129" s="167">
        <v>4.8029999999999999</v>
      </c>
      <c r="L129" s="265">
        <v>0</v>
      </c>
      <c r="M129" s="265"/>
      <c r="N129" s="266">
        <f>ROUND(L129*K129,2)</f>
        <v>0</v>
      </c>
      <c r="O129" s="266"/>
      <c r="P129" s="266"/>
      <c r="Q129" s="266"/>
      <c r="R129" s="138"/>
      <c r="T129" s="168" t="s">
        <v>5</v>
      </c>
      <c r="U129" s="47" t="s">
        <v>43</v>
      </c>
      <c r="V129" s="39"/>
      <c r="W129" s="169">
        <f>V129*K129</f>
        <v>0</v>
      </c>
      <c r="X129" s="169">
        <v>0</v>
      </c>
      <c r="Y129" s="169">
        <f>X129*K129</f>
        <v>0</v>
      </c>
      <c r="Z129" s="169">
        <v>0</v>
      </c>
      <c r="AA129" s="170">
        <f>Z129*K129</f>
        <v>0</v>
      </c>
      <c r="AR129" s="22" t="s">
        <v>167</v>
      </c>
      <c r="AT129" s="22" t="s">
        <v>151</v>
      </c>
      <c r="AU129" s="22" t="s">
        <v>111</v>
      </c>
      <c r="AY129" s="22" t="s">
        <v>150</v>
      </c>
      <c r="BE129" s="109">
        <f>IF(U129="základní",N129,0)</f>
        <v>0</v>
      </c>
      <c r="BF129" s="109">
        <f>IF(U129="snížená",N129,0)</f>
        <v>0</v>
      </c>
      <c r="BG129" s="109">
        <f>IF(U129="zákl. přenesená",N129,0)</f>
        <v>0</v>
      </c>
      <c r="BH129" s="109">
        <f>IF(U129="sníž. přenesená",N129,0)</f>
        <v>0</v>
      </c>
      <c r="BI129" s="109">
        <f>IF(U129="nulová",N129,0)</f>
        <v>0</v>
      </c>
      <c r="BJ129" s="22" t="s">
        <v>86</v>
      </c>
      <c r="BK129" s="109">
        <f>ROUND(L129*K129,2)</f>
        <v>0</v>
      </c>
      <c r="BL129" s="22" t="s">
        <v>167</v>
      </c>
      <c r="BM129" s="22" t="s">
        <v>111</v>
      </c>
    </row>
    <row r="130" spans="2:65" s="10" customFormat="1" ht="25.5" customHeight="1">
      <c r="B130" s="173"/>
      <c r="C130" s="174"/>
      <c r="D130" s="174"/>
      <c r="E130" s="175" t="s">
        <v>5</v>
      </c>
      <c r="F130" s="296" t="s">
        <v>214</v>
      </c>
      <c r="G130" s="297"/>
      <c r="H130" s="297"/>
      <c r="I130" s="297"/>
      <c r="J130" s="174"/>
      <c r="K130" s="175" t="s">
        <v>5</v>
      </c>
      <c r="L130" s="174"/>
      <c r="M130" s="174"/>
      <c r="N130" s="174"/>
      <c r="O130" s="174"/>
      <c r="P130" s="174"/>
      <c r="Q130" s="174"/>
      <c r="R130" s="176"/>
      <c r="T130" s="177"/>
      <c r="U130" s="174"/>
      <c r="V130" s="174"/>
      <c r="W130" s="174"/>
      <c r="X130" s="174"/>
      <c r="Y130" s="174"/>
      <c r="Z130" s="174"/>
      <c r="AA130" s="178"/>
      <c r="AT130" s="179" t="s">
        <v>215</v>
      </c>
      <c r="AU130" s="179" t="s">
        <v>111</v>
      </c>
      <c r="AV130" s="10" t="s">
        <v>86</v>
      </c>
      <c r="AW130" s="10" t="s">
        <v>35</v>
      </c>
      <c r="AX130" s="10" t="s">
        <v>78</v>
      </c>
      <c r="AY130" s="179" t="s">
        <v>150</v>
      </c>
    </row>
    <row r="131" spans="2:65" s="11" customFormat="1" ht="25.5" customHeight="1">
      <c r="B131" s="180"/>
      <c r="C131" s="181"/>
      <c r="D131" s="181"/>
      <c r="E131" s="182" t="s">
        <v>5</v>
      </c>
      <c r="F131" s="288" t="s">
        <v>216</v>
      </c>
      <c r="G131" s="289"/>
      <c r="H131" s="289"/>
      <c r="I131" s="289"/>
      <c r="J131" s="181"/>
      <c r="K131" s="183">
        <v>4.8029999999999999</v>
      </c>
      <c r="L131" s="181"/>
      <c r="M131" s="181"/>
      <c r="N131" s="181"/>
      <c r="O131" s="181"/>
      <c r="P131" s="181"/>
      <c r="Q131" s="181"/>
      <c r="R131" s="184"/>
      <c r="T131" s="185"/>
      <c r="U131" s="181"/>
      <c r="V131" s="181"/>
      <c r="W131" s="181"/>
      <c r="X131" s="181"/>
      <c r="Y131" s="181"/>
      <c r="Z131" s="181"/>
      <c r="AA131" s="186"/>
      <c r="AT131" s="187" t="s">
        <v>215</v>
      </c>
      <c r="AU131" s="187" t="s">
        <v>111</v>
      </c>
      <c r="AV131" s="11" t="s">
        <v>111</v>
      </c>
      <c r="AW131" s="11" t="s">
        <v>35</v>
      </c>
      <c r="AX131" s="11" t="s">
        <v>78</v>
      </c>
      <c r="AY131" s="187" t="s">
        <v>150</v>
      </c>
    </row>
    <row r="132" spans="2:65" s="12" customFormat="1" ht="16.5" customHeight="1">
      <c r="B132" s="188"/>
      <c r="C132" s="189"/>
      <c r="D132" s="189"/>
      <c r="E132" s="190" t="s">
        <v>5</v>
      </c>
      <c r="F132" s="290" t="s">
        <v>217</v>
      </c>
      <c r="G132" s="291"/>
      <c r="H132" s="291"/>
      <c r="I132" s="291"/>
      <c r="J132" s="189"/>
      <c r="K132" s="191">
        <v>4.8029999999999999</v>
      </c>
      <c r="L132" s="189"/>
      <c r="M132" s="189"/>
      <c r="N132" s="189"/>
      <c r="O132" s="189"/>
      <c r="P132" s="189"/>
      <c r="Q132" s="189"/>
      <c r="R132" s="192"/>
      <c r="T132" s="193"/>
      <c r="U132" s="189"/>
      <c r="V132" s="189"/>
      <c r="W132" s="189"/>
      <c r="X132" s="189"/>
      <c r="Y132" s="189"/>
      <c r="Z132" s="189"/>
      <c r="AA132" s="194"/>
      <c r="AT132" s="195" t="s">
        <v>215</v>
      </c>
      <c r="AU132" s="195" t="s">
        <v>111</v>
      </c>
      <c r="AV132" s="12" t="s">
        <v>167</v>
      </c>
      <c r="AW132" s="12" t="s">
        <v>35</v>
      </c>
      <c r="AX132" s="12" t="s">
        <v>86</v>
      </c>
      <c r="AY132" s="195" t="s">
        <v>150</v>
      </c>
    </row>
    <row r="133" spans="2:65" s="1" customFormat="1" ht="16.5" customHeight="1">
      <c r="B133" s="135"/>
      <c r="C133" s="164" t="s">
        <v>111</v>
      </c>
      <c r="D133" s="164" t="s">
        <v>151</v>
      </c>
      <c r="E133" s="165" t="s">
        <v>218</v>
      </c>
      <c r="F133" s="264" t="s">
        <v>219</v>
      </c>
      <c r="G133" s="264"/>
      <c r="H133" s="264"/>
      <c r="I133" s="264"/>
      <c r="J133" s="166" t="s">
        <v>220</v>
      </c>
      <c r="K133" s="167">
        <v>1.84</v>
      </c>
      <c r="L133" s="265">
        <v>0</v>
      </c>
      <c r="M133" s="265"/>
      <c r="N133" s="266">
        <f>ROUND(L133*K133,2)</f>
        <v>0</v>
      </c>
      <c r="O133" s="266"/>
      <c r="P133" s="266"/>
      <c r="Q133" s="266"/>
      <c r="R133" s="138"/>
      <c r="T133" s="168" t="s">
        <v>5</v>
      </c>
      <c r="U133" s="47" t="s">
        <v>43</v>
      </c>
      <c r="V133" s="39"/>
      <c r="W133" s="169">
        <f>V133*K133</f>
        <v>0</v>
      </c>
      <c r="X133" s="169">
        <v>0</v>
      </c>
      <c r="Y133" s="169">
        <f>X133*K133</f>
        <v>0</v>
      </c>
      <c r="Z133" s="169">
        <v>0</v>
      </c>
      <c r="AA133" s="170">
        <f>Z133*K133</f>
        <v>0</v>
      </c>
      <c r="AR133" s="22" t="s">
        <v>167</v>
      </c>
      <c r="AT133" s="22" t="s">
        <v>151</v>
      </c>
      <c r="AU133" s="22" t="s">
        <v>111</v>
      </c>
      <c r="AY133" s="22" t="s">
        <v>150</v>
      </c>
      <c r="BE133" s="109">
        <f>IF(U133="základní",N133,0)</f>
        <v>0</v>
      </c>
      <c r="BF133" s="109">
        <f>IF(U133="snížená",N133,0)</f>
        <v>0</v>
      </c>
      <c r="BG133" s="109">
        <f>IF(U133="zákl. přenesená",N133,0)</f>
        <v>0</v>
      </c>
      <c r="BH133" s="109">
        <f>IF(U133="sníž. přenesená",N133,0)</f>
        <v>0</v>
      </c>
      <c r="BI133" s="109">
        <f>IF(U133="nulová",N133,0)</f>
        <v>0</v>
      </c>
      <c r="BJ133" s="22" t="s">
        <v>86</v>
      </c>
      <c r="BK133" s="109">
        <f>ROUND(L133*K133,2)</f>
        <v>0</v>
      </c>
      <c r="BL133" s="22" t="s">
        <v>167</v>
      </c>
      <c r="BM133" s="22" t="s">
        <v>167</v>
      </c>
    </row>
    <row r="134" spans="2:65" s="10" customFormat="1" ht="25.5" customHeight="1">
      <c r="B134" s="173"/>
      <c r="C134" s="174"/>
      <c r="D134" s="174"/>
      <c r="E134" s="175" t="s">
        <v>5</v>
      </c>
      <c r="F134" s="296" t="s">
        <v>214</v>
      </c>
      <c r="G134" s="297"/>
      <c r="H134" s="297"/>
      <c r="I134" s="297"/>
      <c r="J134" s="174"/>
      <c r="K134" s="175" t="s">
        <v>5</v>
      </c>
      <c r="L134" s="174"/>
      <c r="M134" s="174"/>
      <c r="N134" s="174"/>
      <c r="O134" s="174"/>
      <c r="P134" s="174"/>
      <c r="Q134" s="174"/>
      <c r="R134" s="176"/>
      <c r="T134" s="177"/>
      <c r="U134" s="174"/>
      <c r="V134" s="174"/>
      <c r="W134" s="174"/>
      <c r="X134" s="174"/>
      <c r="Y134" s="174"/>
      <c r="Z134" s="174"/>
      <c r="AA134" s="178"/>
      <c r="AT134" s="179" t="s">
        <v>215</v>
      </c>
      <c r="AU134" s="179" t="s">
        <v>111</v>
      </c>
      <c r="AV134" s="10" t="s">
        <v>86</v>
      </c>
      <c r="AW134" s="10" t="s">
        <v>35</v>
      </c>
      <c r="AX134" s="10" t="s">
        <v>78</v>
      </c>
      <c r="AY134" s="179" t="s">
        <v>150</v>
      </c>
    </row>
    <row r="135" spans="2:65" s="11" customFormat="1" ht="16.5" customHeight="1">
      <c r="B135" s="180"/>
      <c r="C135" s="181"/>
      <c r="D135" s="181"/>
      <c r="E135" s="182" t="s">
        <v>5</v>
      </c>
      <c r="F135" s="288" t="s">
        <v>221</v>
      </c>
      <c r="G135" s="289"/>
      <c r="H135" s="289"/>
      <c r="I135" s="289"/>
      <c r="J135" s="181"/>
      <c r="K135" s="183">
        <v>1.84</v>
      </c>
      <c r="L135" s="181"/>
      <c r="M135" s="181"/>
      <c r="N135" s="181"/>
      <c r="O135" s="181"/>
      <c r="P135" s="181"/>
      <c r="Q135" s="181"/>
      <c r="R135" s="184"/>
      <c r="T135" s="185"/>
      <c r="U135" s="181"/>
      <c r="V135" s="181"/>
      <c r="W135" s="181"/>
      <c r="X135" s="181"/>
      <c r="Y135" s="181"/>
      <c r="Z135" s="181"/>
      <c r="AA135" s="186"/>
      <c r="AT135" s="187" t="s">
        <v>215</v>
      </c>
      <c r="AU135" s="187" t="s">
        <v>111</v>
      </c>
      <c r="AV135" s="11" t="s">
        <v>111</v>
      </c>
      <c r="AW135" s="11" t="s">
        <v>35</v>
      </c>
      <c r="AX135" s="11" t="s">
        <v>78</v>
      </c>
      <c r="AY135" s="187" t="s">
        <v>150</v>
      </c>
    </row>
    <row r="136" spans="2:65" s="12" customFormat="1" ht="16.5" customHeight="1">
      <c r="B136" s="188"/>
      <c r="C136" s="189"/>
      <c r="D136" s="189"/>
      <c r="E136" s="190" t="s">
        <v>5</v>
      </c>
      <c r="F136" s="290" t="s">
        <v>217</v>
      </c>
      <c r="G136" s="291"/>
      <c r="H136" s="291"/>
      <c r="I136" s="291"/>
      <c r="J136" s="189"/>
      <c r="K136" s="191">
        <v>1.84</v>
      </c>
      <c r="L136" s="189"/>
      <c r="M136" s="189"/>
      <c r="N136" s="189"/>
      <c r="O136" s="189"/>
      <c r="P136" s="189"/>
      <c r="Q136" s="189"/>
      <c r="R136" s="192"/>
      <c r="T136" s="193"/>
      <c r="U136" s="189"/>
      <c r="V136" s="189"/>
      <c r="W136" s="189"/>
      <c r="X136" s="189"/>
      <c r="Y136" s="189"/>
      <c r="Z136" s="189"/>
      <c r="AA136" s="194"/>
      <c r="AT136" s="195" t="s">
        <v>215</v>
      </c>
      <c r="AU136" s="195" t="s">
        <v>111</v>
      </c>
      <c r="AV136" s="12" t="s">
        <v>167</v>
      </c>
      <c r="AW136" s="12" t="s">
        <v>35</v>
      </c>
      <c r="AX136" s="12" t="s">
        <v>86</v>
      </c>
      <c r="AY136" s="195" t="s">
        <v>150</v>
      </c>
    </row>
    <row r="137" spans="2:65" s="1" customFormat="1" ht="16.5" customHeight="1">
      <c r="B137" s="135"/>
      <c r="C137" s="164" t="s">
        <v>163</v>
      </c>
      <c r="D137" s="164" t="s">
        <v>151</v>
      </c>
      <c r="E137" s="165" t="s">
        <v>222</v>
      </c>
      <c r="F137" s="264" t="s">
        <v>223</v>
      </c>
      <c r="G137" s="264"/>
      <c r="H137" s="264"/>
      <c r="I137" s="264"/>
      <c r="J137" s="166" t="s">
        <v>220</v>
      </c>
      <c r="K137" s="167">
        <v>1.84</v>
      </c>
      <c r="L137" s="265">
        <v>0</v>
      </c>
      <c r="M137" s="265"/>
      <c r="N137" s="266">
        <f>ROUND(L137*K137,2)</f>
        <v>0</v>
      </c>
      <c r="O137" s="266"/>
      <c r="P137" s="266"/>
      <c r="Q137" s="266"/>
      <c r="R137" s="138"/>
      <c r="T137" s="168" t="s">
        <v>5</v>
      </c>
      <c r="U137" s="47" t="s">
        <v>43</v>
      </c>
      <c r="V137" s="39"/>
      <c r="W137" s="169">
        <f>V137*K137</f>
        <v>0</v>
      </c>
      <c r="X137" s="169">
        <v>0</v>
      </c>
      <c r="Y137" s="169">
        <f>X137*K137</f>
        <v>0</v>
      </c>
      <c r="Z137" s="169">
        <v>0</v>
      </c>
      <c r="AA137" s="170">
        <f>Z137*K137</f>
        <v>0</v>
      </c>
      <c r="AR137" s="22" t="s">
        <v>167</v>
      </c>
      <c r="AT137" s="22" t="s">
        <v>151</v>
      </c>
      <c r="AU137" s="22" t="s">
        <v>111</v>
      </c>
      <c r="AY137" s="22" t="s">
        <v>150</v>
      </c>
      <c r="BE137" s="109">
        <f>IF(U137="základní",N137,0)</f>
        <v>0</v>
      </c>
      <c r="BF137" s="109">
        <f>IF(U137="snížená",N137,0)</f>
        <v>0</v>
      </c>
      <c r="BG137" s="109">
        <f>IF(U137="zákl. přenesená",N137,0)</f>
        <v>0</v>
      </c>
      <c r="BH137" s="109">
        <f>IF(U137="sníž. přenesená",N137,0)</f>
        <v>0</v>
      </c>
      <c r="BI137" s="109">
        <f>IF(U137="nulová",N137,0)</f>
        <v>0</v>
      </c>
      <c r="BJ137" s="22" t="s">
        <v>86</v>
      </c>
      <c r="BK137" s="109">
        <f>ROUND(L137*K137,2)</f>
        <v>0</v>
      </c>
      <c r="BL137" s="22" t="s">
        <v>167</v>
      </c>
      <c r="BM137" s="22" t="s">
        <v>175</v>
      </c>
    </row>
    <row r="138" spans="2:65" s="10" customFormat="1" ht="25.5" customHeight="1">
      <c r="B138" s="173"/>
      <c r="C138" s="174"/>
      <c r="D138" s="174"/>
      <c r="E138" s="175" t="s">
        <v>5</v>
      </c>
      <c r="F138" s="296" t="s">
        <v>214</v>
      </c>
      <c r="G138" s="297"/>
      <c r="H138" s="297"/>
      <c r="I138" s="297"/>
      <c r="J138" s="174"/>
      <c r="K138" s="175" t="s">
        <v>5</v>
      </c>
      <c r="L138" s="174"/>
      <c r="M138" s="174"/>
      <c r="N138" s="174"/>
      <c r="O138" s="174"/>
      <c r="P138" s="174"/>
      <c r="Q138" s="174"/>
      <c r="R138" s="176"/>
      <c r="T138" s="177"/>
      <c r="U138" s="174"/>
      <c r="V138" s="174"/>
      <c r="W138" s="174"/>
      <c r="X138" s="174"/>
      <c r="Y138" s="174"/>
      <c r="Z138" s="174"/>
      <c r="AA138" s="178"/>
      <c r="AT138" s="179" t="s">
        <v>215</v>
      </c>
      <c r="AU138" s="179" t="s">
        <v>111</v>
      </c>
      <c r="AV138" s="10" t="s">
        <v>86</v>
      </c>
      <c r="AW138" s="10" t="s">
        <v>35</v>
      </c>
      <c r="AX138" s="10" t="s">
        <v>78</v>
      </c>
      <c r="AY138" s="179" t="s">
        <v>150</v>
      </c>
    </row>
    <row r="139" spans="2:65" s="11" customFormat="1" ht="16.5" customHeight="1">
      <c r="B139" s="180"/>
      <c r="C139" s="181"/>
      <c r="D139" s="181"/>
      <c r="E139" s="182" t="s">
        <v>5</v>
      </c>
      <c r="F139" s="288" t="s">
        <v>221</v>
      </c>
      <c r="G139" s="289"/>
      <c r="H139" s="289"/>
      <c r="I139" s="289"/>
      <c r="J139" s="181"/>
      <c r="K139" s="183">
        <v>1.84</v>
      </c>
      <c r="L139" s="181"/>
      <c r="M139" s="181"/>
      <c r="N139" s="181"/>
      <c r="O139" s="181"/>
      <c r="P139" s="181"/>
      <c r="Q139" s="181"/>
      <c r="R139" s="184"/>
      <c r="T139" s="185"/>
      <c r="U139" s="181"/>
      <c r="V139" s="181"/>
      <c r="W139" s="181"/>
      <c r="X139" s="181"/>
      <c r="Y139" s="181"/>
      <c r="Z139" s="181"/>
      <c r="AA139" s="186"/>
      <c r="AT139" s="187" t="s">
        <v>215</v>
      </c>
      <c r="AU139" s="187" t="s">
        <v>111</v>
      </c>
      <c r="AV139" s="11" t="s">
        <v>111</v>
      </c>
      <c r="AW139" s="11" t="s">
        <v>35</v>
      </c>
      <c r="AX139" s="11" t="s">
        <v>78</v>
      </c>
      <c r="AY139" s="187" t="s">
        <v>150</v>
      </c>
    </row>
    <row r="140" spans="2:65" s="12" customFormat="1" ht="16.5" customHeight="1">
      <c r="B140" s="188"/>
      <c r="C140" s="189"/>
      <c r="D140" s="189"/>
      <c r="E140" s="190" t="s">
        <v>5</v>
      </c>
      <c r="F140" s="290" t="s">
        <v>217</v>
      </c>
      <c r="G140" s="291"/>
      <c r="H140" s="291"/>
      <c r="I140" s="291"/>
      <c r="J140" s="189"/>
      <c r="K140" s="191">
        <v>1.84</v>
      </c>
      <c r="L140" s="189"/>
      <c r="M140" s="189"/>
      <c r="N140" s="189"/>
      <c r="O140" s="189"/>
      <c r="P140" s="189"/>
      <c r="Q140" s="189"/>
      <c r="R140" s="192"/>
      <c r="T140" s="193"/>
      <c r="U140" s="189"/>
      <c r="V140" s="189"/>
      <c r="W140" s="189"/>
      <c r="X140" s="189"/>
      <c r="Y140" s="189"/>
      <c r="Z140" s="189"/>
      <c r="AA140" s="194"/>
      <c r="AT140" s="195" t="s">
        <v>215</v>
      </c>
      <c r="AU140" s="195" t="s">
        <v>111</v>
      </c>
      <c r="AV140" s="12" t="s">
        <v>167</v>
      </c>
      <c r="AW140" s="12" t="s">
        <v>35</v>
      </c>
      <c r="AX140" s="12" t="s">
        <v>86</v>
      </c>
      <c r="AY140" s="195" t="s">
        <v>150</v>
      </c>
    </row>
    <row r="141" spans="2:65" s="1" customFormat="1" ht="25.5" customHeight="1">
      <c r="B141" s="135"/>
      <c r="C141" s="164" t="s">
        <v>167</v>
      </c>
      <c r="D141" s="164" t="s">
        <v>151</v>
      </c>
      <c r="E141" s="165" t="s">
        <v>224</v>
      </c>
      <c r="F141" s="264" t="s">
        <v>225</v>
      </c>
      <c r="G141" s="264"/>
      <c r="H141" s="264"/>
      <c r="I141" s="264"/>
      <c r="J141" s="166" t="s">
        <v>226</v>
      </c>
      <c r="K141" s="167">
        <v>0.46200000000000002</v>
      </c>
      <c r="L141" s="265">
        <v>0</v>
      </c>
      <c r="M141" s="265"/>
      <c r="N141" s="266">
        <f>ROUND(L141*K141,2)</f>
        <v>0</v>
      </c>
      <c r="O141" s="266"/>
      <c r="P141" s="266"/>
      <c r="Q141" s="266"/>
      <c r="R141" s="138"/>
      <c r="T141" s="168" t="s">
        <v>5</v>
      </c>
      <c r="U141" s="47" t="s">
        <v>43</v>
      </c>
      <c r="V141" s="39"/>
      <c r="W141" s="169">
        <f>V141*K141</f>
        <v>0</v>
      </c>
      <c r="X141" s="169">
        <v>0</v>
      </c>
      <c r="Y141" s="169">
        <f>X141*K141</f>
        <v>0</v>
      </c>
      <c r="Z141" s="169">
        <v>0</v>
      </c>
      <c r="AA141" s="170">
        <f>Z141*K141</f>
        <v>0</v>
      </c>
      <c r="AR141" s="22" t="s">
        <v>167</v>
      </c>
      <c r="AT141" s="22" t="s">
        <v>151</v>
      </c>
      <c r="AU141" s="22" t="s">
        <v>111</v>
      </c>
      <c r="AY141" s="22" t="s">
        <v>150</v>
      </c>
      <c r="BE141" s="109">
        <f>IF(U141="základní",N141,0)</f>
        <v>0</v>
      </c>
      <c r="BF141" s="109">
        <f>IF(U141="snížená",N141,0)</f>
        <v>0</v>
      </c>
      <c r="BG141" s="109">
        <f>IF(U141="zákl. přenesená",N141,0)</f>
        <v>0</v>
      </c>
      <c r="BH141" s="109">
        <f>IF(U141="sníž. přenesená",N141,0)</f>
        <v>0</v>
      </c>
      <c r="BI141" s="109">
        <f>IF(U141="nulová",N141,0)</f>
        <v>0</v>
      </c>
      <c r="BJ141" s="22" t="s">
        <v>86</v>
      </c>
      <c r="BK141" s="109">
        <f>ROUND(L141*K141,2)</f>
        <v>0</v>
      </c>
      <c r="BL141" s="22" t="s">
        <v>167</v>
      </c>
      <c r="BM141" s="22" t="s">
        <v>185</v>
      </c>
    </row>
    <row r="142" spans="2:65" s="10" customFormat="1" ht="25.5" customHeight="1">
      <c r="B142" s="173"/>
      <c r="C142" s="174"/>
      <c r="D142" s="174"/>
      <c r="E142" s="175" t="s">
        <v>5</v>
      </c>
      <c r="F142" s="296" t="s">
        <v>214</v>
      </c>
      <c r="G142" s="297"/>
      <c r="H142" s="297"/>
      <c r="I142" s="297"/>
      <c r="J142" s="174"/>
      <c r="K142" s="175" t="s">
        <v>5</v>
      </c>
      <c r="L142" s="174"/>
      <c r="M142" s="174"/>
      <c r="N142" s="174"/>
      <c r="O142" s="174"/>
      <c r="P142" s="174"/>
      <c r="Q142" s="174"/>
      <c r="R142" s="176"/>
      <c r="T142" s="177"/>
      <c r="U142" s="174"/>
      <c r="V142" s="174"/>
      <c r="W142" s="174"/>
      <c r="X142" s="174"/>
      <c r="Y142" s="174"/>
      <c r="Z142" s="174"/>
      <c r="AA142" s="178"/>
      <c r="AT142" s="179" t="s">
        <v>215</v>
      </c>
      <c r="AU142" s="179" t="s">
        <v>111</v>
      </c>
      <c r="AV142" s="10" t="s">
        <v>86</v>
      </c>
      <c r="AW142" s="10" t="s">
        <v>35</v>
      </c>
      <c r="AX142" s="10" t="s">
        <v>78</v>
      </c>
      <c r="AY142" s="179" t="s">
        <v>150</v>
      </c>
    </row>
    <row r="143" spans="2:65" s="11" customFormat="1" ht="38.25" customHeight="1">
      <c r="B143" s="180"/>
      <c r="C143" s="181"/>
      <c r="D143" s="181"/>
      <c r="E143" s="182" t="s">
        <v>5</v>
      </c>
      <c r="F143" s="288" t="s">
        <v>227</v>
      </c>
      <c r="G143" s="289"/>
      <c r="H143" s="289"/>
      <c r="I143" s="289"/>
      <c r="J143" s="181"/>
      <c r="K143" s="183">
        <v>0.46200000000000002</v>
      </c>
      <c r="L143" s="181"/>
      <c r="M143" s="181"/>
      <c r="N143" s="181"/>
      <c r="O143" s="181"/>
      <c r="P143" s="181"/>
      <c r="Q143" s="181"/>
      <c r="R143" s="184"/>
      <c r="T143" s="185"/>
      <c r="U143" s="181"/>
      <c r="V143" s="181"/>
      <c r="W143" s="181"/>
      <c r="X143" s="181"/>
      <c r="Y143" s="181"/>
      <c r="Z143" s="181"/>
      <c r="AA143" s="186"/>
      <c r="AT143" s="187" t="s">
        <v>215</v>
      </c>
      <c r="AU143" s="187" t="s">
        <v>111</v>
      </c>
      <c r="AV143" s="11" t="s">
        <v>111</v>
      </c>
      <c r="AW143" s="11" t="s">
        <v>35</v>
      </c>
      <c r="AX143" s="11" t="s">
        <v>78</v>
      </c>
      <c r="AY143" s="187" t="s">
        <v>150</v>
      </c>
    </row>
    <row r="144" spans="2:65" s="12" customFormat="1" ht="16.5" customHeight="1">
      <c r="B144" s="188"/>
      <c r="C144" s="189"/>
      <c r="D144" s="189"/>
      <c r="E144" s="190" t="s">
        <v>5</v>
      </c>
      <c r="F144" s="290" t="s">
        <v>217</v>
      </c>
      <c r="G144" s="291"/>
      <c r="H144" s="291"/>
      <c r="I144" s="291"/>
      <c r="J144" s="189"/>
      <c r="K144" s="191">
        <v>0.46200000000000002</v>
      </c>
      <c r="L144" s="189"/>
      <c r="M144" s="189"/>
      <c r="N144" s="189"/>
      <c r="O144" s="189"/>
      <c r="P144" s="189"/>
      <c r="Q144" s="189"/>
      <c r="R144" s="192"/>
      <c r="T144" s="193"/>
      <c r="U144" s="189"/>
      <c r="V144" s="189"/>
      <c r="W144" s="189"/>
      <c r="X144" s="189"/>
      <c r="Y144" s="189"/>
      <c r="Z144" s="189"/>
      <c r="AA144" s="194"/>
      <c r="AT144" s="195" t="s">
        <v>215</v>
      </c>
      <c r="AU144" s="195" t="s">
        <v>111</v>
      </c>
      <c r="AV144" s="12" t="s">
        <v>167</v>
      </c>
      <c r="AW144" s="12" t="s">
        <v>35</v>
      </c>
      <c r="AX144" s="12" t="s">
        <v>86</v>
      </c>
      <c r="AY144" s="195" t="s">
        <v>150</v>
      </c>
    </row>
    <row r="145" spans="2:65" s="1" customFormat="1" ht="16.5" customHeight="1">
      <c r="B145" s="135"/>
      <c r="C145" s="164" t="s">
        <v>149</v>
      </c>
      <c r="D145" s="164" t="s">
        <v>151</v>
      </c>
      <c r="E145" s="165" t="s">
        <v>228</v>
      </c>
      <c r="F145" s="264" t="s">
        <v>229</v>
      </c>
      <c r="G145" s="264"/>
      <c r="H145" s="264"/>
      <c r="I145" s="264"/>
      <c r="J145" s="166" t="s">
        <v>230</v>
      </c>
      <c r="K145" s="167">
        <v>3</v>
      </c>
      <c r="L145" s="265">
        <v>0</v>
      </c>
      <c r="M145" s="265"/>
      <c r="N145" s="266">
        <f>ROUND(L145*K145,2)</f>
        <v>0</v>
      </c>
      <c r="O145" s="266"/>
      <c r="P145" s="266"/>
      <c r="Q145" s="266"/>
      <c r="R145" s="138"/>
      <c r="T145" s="168" t="s">
        <v>5</v>
      </c>
      <c r="U145" s="47" t="s">
        <v>43</v>
      </c>
      <c r="V145" s="39"/>
      <c r="W145" s="169">
        <f>V145*K145</f>
        <v>0</v>
      </c>
      <c r="X145" s="169">
        <v>0</v>
      </c>
      <c r="Y145" s="169">
        <f>X145*K145</f>
        <v>0</v>
      </c>
      <c r="Z145" s="169">
        <v>0</v>
      </c>
      <c r="AA145" s="170">
        <f>Z145*K145</f>
        <v>0</v>
      </c>
      <c r="AR145" s="22" t="s">
        <v>167</v>
      </c>
      <c r="AT145" s="22" t="s">
        <v>151</v>
      </c>
      <c r="AU145" s="22" t="s">
        <v>111</v>
      </c>
      <c r="AY145" s="22" t="s">
        <v>150</v>
      </c>
      <c r="BE145" s="109">
        <f>IF(U145="základní",N145,0)</f>
        <v>0</v>
      </c>
      <c r="BF145" s="109">
        <f>IF(U145="snížená",N145,0)</f>
        <v>0</v>
      </c>
      <c r="BG145" s="109">
        <f>IF(U145="zákl. přenesená",N145,0)</f>
        <v>0</v>
      </c>
      <c r="BH145" s="109">
        <f>IF(U145="sníž. přenesená",N145,0)</f>
        <v>0</v>
      </c>
      <c r="BI145" s="109">
        <f>IF(U145="nulová",N145,0)</f>
        <v>0</v>
      </c>
      <c r="BJ145" s="22" t="s">
        <v>86</v>
      </c>
      <c r="BK145" s="109">
        <f>ROUND(L145*K145,2)</f>
        <v>0</v>
      </c>
      <c r="BL145" s="22" t="s">
        <v>167</v>
      </c>
      <c r="BM145" s="22" t="s">
        <v>231</v>
      </c>
    </row>
    <row r="146" spans="2:65" s="10" customFormat="1" ht="25.5" customHeight="1">
      <c r="B146" s="173"/>
      <c r="C146" s="174"/>
      <c r="D146" s="174"/>
      <c r="E146" s="175" t="s">
        <v>5</v>
      </c>
      <c r="F146" s="296" t="s">
        <v>232</v>
      </c>
      <c r="G146" s="297"/>
      <c r="H146" s="297"/>
      <c r="I146" s="297"/>
      <c r="J146" s="174"/>
      <c r="K146" s="175" t="s">
        <v>5</v>
      </c>
      <c r="L146" s="174"/>
      <c r="M146" s="174"/>
      <c r="N146" s="174"/>
      <c r="O146" s="174"/>
      <c r="P146" s="174"/>
      <c r="Q146" s="174"/>
      <c r="R146" s="176"/>
      <c r="T146" s="177"/>
      <c r="U146" s="174"/>
      <c r="V146" s="174"/>
      <c r="W146" s="174"/>
      <c r="X146" s="174"/>
      <c r="Y146" s="174"/>
      <c r="Z146" s="174"/>
      <c r="AA146" s="178"/>
      <c r="AT146" s="179" t="s">
        <v>215</v>
      </c>
      <c r="AU146" s="179" t="s">
        <v>111</v>
      </c>
      <c r="AV146" s="10" t="s">
        <v>86</v>
      </c>
      <c r="AW146" s="10" t="s">
        <v>35</v>
      </c>
      <c r="AX146" s="10" t="s">
        <v>78</v>
      </c>
      <c r="AY146" s="179" t="s">
        <v>150</v>
      </c>
    </row>
    <row r="147" spans="2:65" s="11" customFormat="1" ht="16.5" customHeight="1">
      <c r="B147" s="180"/>
      <c r="C147" s="181"/>
      <c r="D147" s="181"/>
      <c r="E147" s="182" t="s">
        <v>5</v>
      </c>
      <c r="F147" s="288" t="s">
        <v>163</v>
      </c>
      <c r="G147" s="289"/>
      <c r="H147" s="289"/>
      <c r="I147" s="289"/>
      <c r="J147" s="181"/>
      <c r="K147" s="183">
        <v>3</v>
      </c>
      <c r="L147" s="181"/>
      <c r="M147" s="181"/>
      <c r="N147" s="181"/>
      <c r="O147" s="181"/>
      <c r="P147" s="181"/>
      <c r="Q147" s="181"/>
      <c r="R147" s="184"/>
      <c r="T147" s="185"/>
      <c r="U147" s="181"/>
      <c r="V147" s="181"/>
      <c r="W147" s="181"/>
      <c r="X147" s="181"/>
      <c r="Y147" s="181"/>
      <c r="Z147" s="181"/>
      <c r="AA147" s="186"/>
      <c r="AT147" s="187" t="s">
        <v>215</v>
      </c>
      <c r="AU147" s="187" t="s">
        <v>111</v>
      </c>
      <c r="AV147" s="11" t="s">
        <v>111</v>
      </c>
      <c r="AW147" s="11" t="s">
        <v>35</v>
      </c>
      <c r="AX147" s="11" t="s">
        <v>78</v>
      </c>
      <c r="AY147" s="187" t="s">
        <v>150</v>
      </c>
    </row>
    <row r="148" spans="2:65" s="12" customFormat="1" ht="16.5" customHeight="1">
      <c r="B148" s="188"/>
      <c r="C148" s="189"/>
      <c r="D148" s="189"/>
      <c r="E148" s="190" t="s">
        <v>5</v>
      </c>
      <c r="F148" s="290" t="s">
        <v>217</v>
      </c>
      <c r="G148" s="291"/>
      <c r="H148" s="291"/>
      <c r="I148" s="291"/>
      <c r="J148" s="189"/>
      <c r="K148" s="191">
        <v>3</v>
      </c>
      <c r="L148" s="189"/>
      <c r="M148" s="189"/>
      <c r="N148" s="189"/>
      <c r="O148" s="189"/>
      <c r="P148" s="189"/>
      <c r="Q148" s="189"/>
      <c r="R148" s="192"/>
      <c r="T148" s="193"/>
      <c r="U148" s="189"/>
      <c r="V148" s="189"/>
      <c r="W148" s="189"/>
      <c r="X148" s="189"/>
      <c r="Y148" s="189"/>
      <c r="Z148" s="189"/>
      <c r="AA148" s="194"/>
      <c r="AT148" s="195" t="s">
        <v>215</v>
      </c>
      <c r="AU148" s="195" t="s">
        <v>111</v>
      </c>
      <c r="AV148" s="12" t="s">
        <v>167</v>
      </c>
      <c r="AW148" s="12" t="s">
        <v>35</v>
      </c>
      <c r="AX148" s="12" t="s">
        <v>86</v>
      </c>
      <c r="AY148" s="195" t="s">
        <v>150</v>
      </c>
    </row>
    <row r="149" spans="2:65" s="9" customFormat="1" ht="29.85" customHeight="1">
      <c r="B149" s="153"/>
      <c r="C149" s="154"/>
      <c r="D149" s="163" t="s">
        <v>202</v>
      </c>
      <c r="E149" s="163"/>
      <c r="F149" s="163"/>
      <c r="G149" s="163"/>
      <c r="H149" s="163"/>
      <c r="I149" s="163"/>
      <c r="J149" s="163"/>
      <c r="K149" s="163"/>
      <c r="L149" s="163"/>
      <c r="M149" s="163"/>
      <c r="N149" s="261">
        <f>BK149</f>
        <v>0</v>
      </c>
      <c r="O149" s="262"/>
      <c r="P149" s="262"/>
      <c r="Q149" s="262"/>
      <c r="R149" s="156"/>
      <c r="T149" s="157"/>
      <c r="U149" s="154"/>
      <c r="V149" s="154"/>
      <c r="W149" s="158">
        <f>SUM(W150:W162)</f>
        <v>0</v>
      </c>
      <c r="X149" s="154"/>
      <c r="Y149" s="158">
        <f>SUM(Y150:Y162)</f>
        <v>0</v>
      </c>
      <c r="Z149" s="154"/>
      <c r="AA149" s="159">
        <f>SUM(AA150:AA162)</f>
        <v>0</v>
      </c>
      <c r="AR149" s="160" t="s">
        <v>86</v>
      </c>
      <c r="AT149" s="161" t="s">
        <v>77</v>
      </c>
      <c r="AU149" s="161" t="s">
        <v>86</v>
      </c>
      <c r="AY149" s="160" t="s">
        <v>150</v>
      </c>
      <c r="BK149" s="162">
        <f>SUM(BK150:BK162)</f>
        <v>0</v>
      </c>
    </row>
    <row r="150" spans="2:65" s="1" customFormat="1" ht="25.5" customHeight="1">
      <c r="B150" s="135"/>
      <c r="C150" s="164" t="s">
        <v>175</v>
      </c>
      <c r="D150" s="164" t="s">
        <v>151</v>
      </c>
      <c r="E150" s="165" t="s">
        <v>233</v>
      </c>
      <c r="F150" s="264" t="s">
        <v>234</v>
      </c>
      <c r="G150" s="264"/>
      <c r="H150" s="264"/>
      <c r="I150" s="264"/>
      <c r="J150" s="166" t="s">
        <v>235</v>
      </c>
      <c r="K150" s="167">
        <v>7.5359999999999996</v>
      </c>
      <c r="L150" s="265">
        <v>0</v>
      </c>
      <c r="M150" s="265"/>
      <c r="N150" s="266">
        <f>ROUND(L150*K150,2)</f>
        <v>0</v>
      </c>
      <c r="O150" s="266"/>
      <c r="P150" s="266"/>
      <c r="Q150" s="266"/>
      <c r="R150" s="138"/>
      <c r="T150" s="168" t="s">
        <v>5</v>
      </c>
      <c r="U150" s="47" t="s">
        <v>43</v>
      </c>
      <c r="V150" s="39"/>
      <c r="W150" s="169">
        <f>V150*K150</f>
        <v>0</v>
      </c>
      <c r="X150" s="169">
        <v>0</v>
      </c>
      <c r="Y150" s="169">
        <f>X150*K150</f>
        <v>0</v>
      </c>
      <c r="Z150" s="169">
        <v>0</v>
      </c>
      <c r="AA150" s="170">
        <f>Z150*K150</f>
        <v>0</v>
      </c>
      <c r="AR150" s="22" t="s">
        <v>167</v>
      </c>
      <c r="AT150" s="22" t="s">
        <v>151</v>
      </c>
      <c r="AU150" s="22" t="s">
        <v>111</v>
      </c>
      <c r="AY150" s="22" t="s">
        <v>150</v>
      </c>
      <c r="BE150" s="109">
        <f>IF(U150="základní",N150,0)</f>
        <v>0</v>
      </c>
      <c r="BF150" s="109">
        <f>IF(U150="snížená",N150,0)</f>
        <v>0</v>
      </c>
      <c r="BG150" s="109">
        <f>IF(U150="zákl. přenesená",N150,0)</f>
        <v>0</v>
      </c>
      <c r="BH150" s="109">
        <f>IF(U150="sníž. přenesená",N150,0)</f>
        <v>0</v>
      </c>
      <c r="BI150" s="109">
        <f>IF(U150="nulová",N150,0)</f>
        <v>0</v>
      </c>
      <c r="BJ150" s="22" t="s">
        <v>86</v>
      </c>
      <c r="BK150" s="109">
        <f>ROUND(L150*K150,2)</f>
        <v>0</v>
      </c>
      <c r="BL150" s="22" t="s">
        <v>167</v>
      </c>
      <c r="BM150" s="22" t="s">
        <v>236</v>
      </c>
    </row>
    <row r="151" spans="2:65" s="10" customFormat="1" ht="25.5" customHeight="1">
      <c r="B151" s="173"/>
      <c r="C151" s="174"/>
      <c r="D151" s="174"/>
      <c r="E151" s="175" t="s">
        <v>5</v>
      </c>
      <c r="F151" s="296" t="s">
        <v>214</v>
      </c>
      <c r="G151" s="297"/>
      <c r="H151" s="297"/>
      <c r="I151" s="297"/>
      <c r="J151" s="174"/>
      <c r="K151" s="175" t="s">
        <v>5</v>
      </c>
      <c r="L151" s="174"/>
      <c r="M151" s="174"/>
      <c r="N151" s="174"/>
      <c r="O151" s="174"/>
      <c r="P151" s="174"/>
      <c r="Q151" s="174"/>
      <c r="R151" s="176"/>
      <c r="T151" s="177"/>
      <c r="U151" s="174"/>
      <c r="V151" s="174"/>
      <c r="W151" s="174"/>
      <c r="X151" s="174"/>
      <c r="Y151" s="174"/>
      <c r="Z151" s="174"/>
      <c r="AA151" s="178"/>
      <c r="AT151" s="179" t="s">
        <v>215</v>
      </c>
      <c r="AU151" s="179" t="s">
        <v>111</v>
      </c>
      <c r="AV151" s="10" t="s">
        <v>86</v>
      </c>
      <c r="AW151" s="10" t="s">
        <v>35</v>
      </c>
      <c r="AX151" s="10" t="s">
        <v>78</v>
      </c>
      <c r="AY151" s="179" t="s">
        <v>150</v>
      </c>
    </row>
    <row r="152" spans="2:65" s="11" customFormat="1" ht="25.5" customHeight="1">
      <c r="B152" s="180"/>
      <c r="C152" s="181"/>
      <c r="D152" s="181"/>
      <c r="E152" s="182" t="s">
        <v>5</v>
      </c>
      <c r="F152" s="288" t="s">
        <v>237</v>
      </c>
      <c r="G152" s="289"/>
      <c r="H152" s="289"/>
      <c r="I152" s="289"/>
      <c r="J152" s="181"/>
      <c r="K152" s="183">
        <v>7.5359999999999996</v>
      </c>
      <c r="L152" s="181"/>
      <c r="M152" s="181"/>
      <c r="N152" s="181"/>
      <c r="O152" s="181"/>
      <c r="P152" s="181"/>
      <c r="Q152" s="181"/>
      <c r="R152" s="184"/>
      <c r="T152" s="185"/>
      <c r="U152" s="181"/>
      <c r="V152" s="181"/>
      <c r="W152" s="181"/>
      <c r="X152" s="181"/>
      <c r="Y152" s="181"/>
      <c r="Z152" s="181"/>
      <c r="AA152" s="186"/>
      <c r="AT152" s="187" t="s">
        <v>215</v>
      </c>
      <c r="AU152" s="187" t="s">
        <v>111</v>
      </c>
      <c r="AV152" s="11" t="s">
        <v>111</v>
      </c>
      <c r="AW152" s="11" t="s">
        <v>35</v>
      </c>
      <c r="AX152" s="11" t="s">
        <v>78</v>
      </c>
      <c r="AY152" s="187" t="s">
        <v>150</v>
      </c>
    </row>
    <row r="153" spans="2:65" s="12" customFormat="1" ht="16.5" customHeight="1">
      <c r="B153" s="188"/>
      <c r="C153" s="189"/>
      <c r="D153" s="189"/>
      <c r="E153" s="190" t="s">
        <v>5</v>
      </c>
      <c r="F153" s="290" t="s">
        <v>217</v>
      </c>
      <c r="G153" s="291"/>
      <c r="H153" s="291"/>
      <c r="I153" s="291"/>
      <c r="J153" s="189"/>
      <c r="K153" s="191">
        <v>7.5359999999999996</v>
      </c>
      <c r="L153" s="189"/>
      <c r="M153" s="189"/>
      <c r="N153" s="189"/>
      <c r="O153" s="189"/>
      <c r="P153" s="189"/>
      <c r="Q153" s="189"/>
      <c r="R153" s="192"/>
      <c r="T153" s="193"/>
      <c r="U153" s="189"/>
      <c r="V153" s="189"/>
      <c r="W153" s="189"/>
      <c r="X153" s="189"/>
      <c r="Y153" s="189"/>
      <c r="Z153" s="189"/>
      <c r="AA153" s="194"/>
      <c r="AT153" s="195" t="s">
        <v>215</v>
      </c>
      <c r="AU153" s="195" t="s">
        <v>111</v>
      </c>
      <c r="AV153" s="12" t="s">
        <v>167</v>
      </c>
      <c r="AW153" s="12" t="s">
        <v>35</v>
      </c>
      <c r="AX153" s="12" t="s">
        <v>86</v>
      </c>
      <c r="AY153" s="195" t="s">
        <v>150</v>
      </c>
    </row>
    <row r="154" spans="2:65" s="1" customFormat="1" ht="25.5" customHeight="1">
      <c r="B154" s="135"/>
      <c r="C154" s="164" t="s">
        <v>180</v>
      </c>
      <c r="D154" s="164" t="s">
        <v>151</v>
      </c>
      <c r="E154" s="165" t="s">
        <v>238</v>
      </c>
      <c r="F154" s="264" t="s">
        <v>239</v>
      </c>
      <c r="G154" s="264"/>
      <c r="H154" s="264"/>
      <c r="I154" s="264"/>
      <c r="J154" s="166" t="s">
        <v>220</v>
      </c>
      <c r="K154" s="167">
        <v>6.0490000000000004</v>
      </c>
      <c r="L154" s="265">
        <v>0</v>
      </c>
      <c r="M154" s="265"/>
      <c r="N154" s="266">
        <f>ROUND(L154*K154,2)</f>
        <v>0</v>
      </c>
      <c r="O154" s="266"/>
      <c r="P154" s="266"/>
      <c r="Q154" s="266"/>
      <c r="R154" s="138"/>
      <c r="T154" s="168" t="s">
        <v>5</v>
      </c>
      <c r="U154" s="47" t="s">
        <v>43</v>
      </c>
      <c r="V154" s="39"/>
      <c r="W154" s="169">
        <f>V154*K154</f>
        <v>0</v>
      </c>
      <c r="X154" s="169">
        <v>0</v>
      </c>
      <c r="Y154" s="169">
        <f>X154*K154</f>
        <v>0</v>
      </c>
      <c r="Z154" s="169">
        <v>0</v>
      </c>
      <c r="AA154" s="170">
        <f>Z154*K154</f>
        <v>0</v>
      </c>
      <c r="AR154" s="22" t="s">
        <v>167</v>
      </c>
      <c r="AT154" s="22" t="s">
        <v>151</v>
      </c>
      <c r="AU154" s="22" t="s">
        <v>111</v>
      </c>
      <c r="AY154" s="22" t="s">
        <v>150</v>
      </c>
      <c r="BE154" s="109">
        <f>IF(U154="základní",N154,0)</f>
        <v>0</v>
      </c>
      <c r="BF154" s="109">
        <f>IF(U154="snížená",N154,0)</f>
        <v>0</v>
      </c>
      <c r="BG154" s="109">
        <f>IF(U154="zákl. přenesená",N154,0)</f>
        <v>0</v>
      </c>
      <c r="BH154" s="109">
        <f>IF(U154="sníž. přenesená",N154,0)</f>
        <v>0</v>
      </c>
      <c r="BI154" s="109">
        <f>IF(U154="nulová",N154,0)</f>
        <v>0</v>
      </c>
      <c r="BJ154" s="22" t="s">
        <v>86</v>
      </c>
      <c r="BK154" s="109">
        <f>ROUND(L154*K154,2)</f>
        <v>0</v>
      </c>
      <c r="BL154" s="22" t="s">
        <v>167</v>
      </c>
      <c r="BM154" s="22" t="s">
        <v>240</v>
      </c>
    </row>
    <row r="155" spans="2:65" s="10" customFormat="1" ht="25.5" customHeight="1">
      <c r="B155" s="173"/>
      <c r="C155" s="174"/>
      <c r="D155" s="174"/>
      <c r="E155" s="175" t="s">
        <v>5</v>
      </c>
      <c r="F155" s="296" t="s">
        <v>241</v>
      </c>
      <c r="G155" s="297"/>
      <c r="H155" s="297"/>
      <c r="I155" s="297"/>
      <c r="J155" s="174"/>
      <c r="K155" s="175" t="s">
        <v>5</v>
      </c>
      <c r="L155" s="174"/>
      <c r="M155" s="174"/>
      <c r="N155" s="174"/>
      <c r="O155" s="174"/>
      <c r="P155" s="174"/>
      <c r="Q155" s="174"/>
      <c r="R155" s="176"/>
      <c r="T155" s="177"/>
      <c r="U155" s="174"/>
      <c r="V155" s="174"/>
      <c r="W155" s="174"/>
      <c r="X155" s="174"/>
      <c r="Y155" s="174"/>
      <c r="Z155" s="174"/>
      <c r="AA155" s="178"/>
      <c r="AT155" s="179" t="s">
        <v>215</v>
      </c>
      <c r="AU155" s="179" t="s">
        <v>111</v>
      </c>
      <c r="AV155" s="10" t="s">
        <v>86</v>
      </c>
      <c r="AW155" s="10" t="s">
        <v>35</v>
      </c>
      <c r="AX155" s="10" t="s">
        <v>78</v>
      </c>
      <c r="AY155" s="179" t="s">
        <v>150</v>
      </c>
    </row>
    <row r="156" spans="2:65" s="11" customFormat="1" ht="25.5" customHeight="1">
      <c r="B156" s="180"/>
      <c r="C156" s="181"/>
      <c r="D156" s="181"/>
      <c r="E156" s="182" t="s">
        <v>5</v>
      </c>
      <c r="F156" s="288" t="s">
        <v>242</v>
      </c>
      <c r="G156" s="289"/>
      <c r="H156" s="289"/>
      <c r="I156" s="289"/>
      <c r="J156" s="181"/>
      <c r="K156" s="183">
        <v>6.0490000000000004</v>
      </c>
      <c r="L156" s="181"/>
      <c r="M156" s="181"/>
      <c r="N156" s="181"/>
      <c r="O156" s="181"/>
      <c r="P156" s="181"/>
      <c r="Q156" s="181"/>
      <c r="R156" s="184"/>
      <c r="T156" s="185"/>
      <c r="U156" s="181"/>
      <c r="V156" s="181"/>
      <c r="W156" s="181"/>
      <c r="X156" s="181"/>
      <c r="Y156" s="181"/>
      <c r="Z156" s="181"/>
      <c r="AA156" s="186"/>
      <c r="AT156" s="187" t="s">
        <v>215</v>
      </c>
      <c r="AU156" s="187" t="s">
        <v>111</v>
      </c>
      <c r="AV156" s="11" t="s">
        <v>111</v>
      </c>
      <c r="AW156" s="11" t="s">
        <v>35</v>
      </c>
      <c r="AX156" s="11" t="s">
        <v>78</v>
      </c>
      <c r="AY156" s="187" t="s">
        <v>150</v>
      </c>
    </row>
    <row r="157" spans="2:65" s="12" customFormat="1" ht="16.5" customHeight="1">
      <c r="B157" s="188"/>
      <c r="C157" s="189"/>
      <c r="D157" s="189"/>
      <c r="E157" s="190" t="s">
        <v>5</v>
      </c>
      <c r="F157" s="290" t="s">
        <v>217</v>
      </c>
      <c r="G157" s="291"/>
      <c r="H157" s="291"/>
      <c r="I157" s="291"/>
      <c r="J157" s="189"/>
      <c r="K157" s="191">
        <v>6.0490000000000004</v>
      </c>
      <c r="L157" s="189"/>
      <c r="M157" s="189"/>
      <c r="N157" s="189"/>
      <c r="O157" s="189"/>
      <c r="P157" s="189"/>
      <c r="Q157" s="189"/>
      <c r="R157" s="192"/>
      <c r="T157" s="193"/>
      <c r="U157" s="189"/>
      <c r="V157" s="189"/>
      <c r="W157" s="189"/>
      <c r="X157" s="189"/>
      <c r="Y157" s="189"/>
      <c r="Z157" s="189"/>
      <c r="AA157" s="194"/>
      <c r="AT157" s="195" t="s">
        <v>215</v>
      </c>
      <c r="AU157" s="195" t="s">
        <v>111</v>
      </c>
      <c r="AV157" s="12" t="s">
        <v>167</v>
      </c>
      <c r="AW157" s="12" t="s">
        <v>35</v>
      </c>
      <c r="AX157" s="12" t="s">
        <v>86</v>
      </c>
      <c r="AY157" s="195" t="s">
        <v>150</v>
      </c>
    </row>
    <row r="158" spans="2:65" s="1" customFormat="1" ht="25.5" customHeight="1">
      <c r="B158" s="135"/>
      <c r="C158" s="164" t="s">
        <v>185</v>
      </c>
      <c r="D158" s="164" t="s">
        <v>151</v>
      </c>
      <c r="E158" s="165" t="s">
        <v>243</v>
      </c>
      <c r="F158" s="264" t="s">
        <v>244</v>
      </c>
      <c r="G158" s="264"/>
      <c r="H158" s="264"/>
      <c r="I158" s="264"/>
      <c r="J158" s="166" t="s">
        <v>220</v>
      </c>
      <c r="K158" s="167">
        <v>20.010000000000002</v>
      </c>
      <c r="L158" s="265">
        <v>0</v>
      </c>
      <c r="M158" s="265"/>
      <c r="N158" s="266">
        <f>ROUND(L158*K158,2)</f>
        <v>0</v>
      </c>
      <c r="O158" s="266"/>
      <c r="P158" s="266"/>
      <c r="Q158" s="266"/>
      <c r="R158" s="138"/>
      <c r="T158" s="168" t="s">
        <v>5</v>
      </c>
      <c r="U158" s="47" t="s">
        <v>43</v>
      </c>
      <c r="V158" s="39"/>
      <c r="W158" s="169">
        <f>V158*K158</f>
        <v>0</v>
      </c>
      <c r="X158" s="169">
        <v>0</v>
      </c>
      <c r="Y158" s="169">
        <f>X158*K158</f>
        <v>0</v>
      </c>
      <c r="Z158" s="169">
        <v>0</v>
      </c>
      <c r="AA158" s="170">
        <f>Z158*K158</f>
        <v>0</v>
      </c>
      <c r="AR158" s="22" t="s">
        <v>167</v>
      </c>
      <c r="AT158" s="22" t="s">
        <v>151</v>
      </c>
      <c r="AU158" s="22" t="s">
        <v>111</v>
      </c>
      <c r="AY158" s="22" t="s">
        <v>150</v>
      </c>
      <c r="BE158" s="109">
        <f>IF(U158="základní",N158,0)</f>
        <v>0</v>
      </c>
      <c r="BF158" s="109">
        <f>IF(U158="snížená",N158,0)</f>
        <v>0</v>
      </c>
      <c r="BG158" s="109">
        <f>IF(U158="zákl. přenesená",N158,0)</f>
        <v>0</v>
      </c>
      <c r="BH158" s="109">
        <f>IF(U158="sníž. přenesená",N158,0)</f>
        <v>0</v>
      </c>
      <c r="BI158" s="109">
        <f>IF(U158="nulová",N158,0)</f>
        <v>0</v>
      </c>
      <c r="BJ158" s="22" t="s">
        <v>86</v>
      </c>
      <c r="BK158" s="109">
        <f>ROUND(L158*K158,2)</f>
        <v>0</v>
      </c>
      <c r="BL158" s="22" t="s">
        <v>167</v>
      </c>
      <c r="BM158" s="22" t="s">
        <v>245</v>
      </c>
    </row>
    <row r="159" spans="2:65" s="10" customFormat="1" ht="25.5" customHeight="1">
      <c r="B159" s="173"/>
      <c r="C159" s="174"/>
      <c r="D159" s="174"/>
      <c r="E159" s="175" t="s">
        <v>5</v>
      </c>
      <c r="F159" s="296" t="s">
        <v>214</v>
      </c>
      <c r="G159" s="297"/>
      <c r="H159" s="297"/>
      <c r="I159" s="297"/>
      <c r="J159" s="174"/>
      <c r="K159" s="175" t="s">
        <v>5</v>
      </c>
      <c r="L159" s="174"/>
      <c r="M159" s="174"/>
      <c r="N159" s="174"/>
      <c r="O159" s="174"/>
      <c r="P159" s="174"/>
      <c r="Q159" s="174"/>
      <c r="R159" s="176"/>
      <c r="T159" s="177"/>
      <c r="U159" s="174"/>
      <c r="V159" s="174"/>
      <c r="W159" s="174"/>
      <c r="X159" s="174"/>
      <c r="Y159" s="174"/>
      <c r="Z159" s="174"/>
      <c r="AA159" s="178"/>
      <c r="AT159" s="179" t="s">
        <v>215</v>
      </c>
      <c r="AU159" s="179" t="s">
        <v>111</v>
      </c>
      <c r="AV159" s="10" t="s">
        <v>86</v>
      </c>
      <c r="AW159" s="10" t="s">
        <v>35</v>
      </c>
      <c r="AX159" s="10" t="s">
        <v>78</v>
      </c>
      <c r="AY159" s="179" t="s">
        <v>150</v>
      </c>
    </row>
    <row r="160" spans="2:65" s="10" customFormat="1" ht="16.5" customHeight="1">
      <c r="B160" s="173"/>
      <c r="C160" s="174"/>
      <c r="D160" s="174"/>
      <c r="E160" s="175" t="s">
        <v>5</v>
      </c>
      <c r="F160" s="298" t="s">
        <v>246</v>
      </c>
      <c r="G160" s="299"/>
      <c r="H160" s="299"/>
      <c r="I160" s="299"/>
      <c r="J160" s="174"/>
      <c r="K160" s="175" t="s">
        <v>5</v>
      </c>
      <c r="L160" s="174"/>
      <c r="M160" s="174"/>
      <c r="N160" s="174"/>
      <c r="O160" s="174"/>
      <c r="P160" s="174"/>
      <c r="Q160" s="174"/>
      <c r="R160" s="176"/>
      <c r="T160" s="177"/>
      <c r="U160" s="174"/>
      <c r="V160" s="174"/>
      <c r="W160" s="174"/>
      <c r="X160" s="174"/>
      <c r="Y160" s="174"/>
      <c r="Z160" s="174"/>
      <c r="AA160" s="178"/>
      <c r="AT160" s="179" t="s">
        <v>215</v>
      </c>
      <c r="AU160" s="179" t="s">
        <v>111</v>
      </c>
      <c r="AV160" s="10" t="s">
        <v>86</v>
      </c>
      <c r="AW160" s="10" t="s">
        <v>35</v>
      </c>
      <c r="AX160" s="10" t="s">
        <v>78</v>
      </c>
      <c r="AY160" s="179" t="s">
        <v>150</v>
      </c>
    </row>
    <row r="161" spans="2:65" s="11" customFormat="1" ht="16.5" customHeight="1">
      <c r="B161" s="180"/>
      <c r="C161" s="181"/>
      <c r="D161" s="181"/>
      <c r="E161" s="182" t="s">
        <v>5</v>
      </c>
      <c r="F161" s="288" t="s">
        <v>247</v>
      </c>
      <c r="G161" s="289"/>
      <c r="H161" s="289"/>
      <c r="I161" s="289"/>
      <c r="J161" s="181"/>
      <c r="K161" s="183">
        <v>20.010000000000002</v>
      </c>
      <c r="L161" s="181"/>
      <c r="M161" s="181"/>
      <c r="N161" s="181"/>
      <c r="O161" s="181"/>
      <c r="P161" s="181"/>
      <c r="Q161" s="181"/>
      <c r="R161" s="184"/>
      <c r="T161" s="185"/>
      <c r="U161" s="181"/>
      <c r="V161" s="181"/>
      <c r="W161" s="181"/>
      <c r="X161" s="181"/>
      <c r="Y161" s="181"/>
      <c r="Z161" s="181"/>
      <c r="AA161" s="186"/>
      <c r="AT161" s="187" t="s">
        <v>215</v>
      </c>
      <c r="AU161" s="187" t="s">
        <v>111</v>
      </c>
      <c r="AV161" s="11" t="s">
        <v>111</v>
      </c>
      <c r="AW161" s="11" t="s">
        <v>35</v>
      </c>
      <c r="AX161" s="11" t="s">
        <v>78</v>
      </c>
      <c r="AY161" s="187" t="s">
        <v>150</v>
      </c>
    </row>
    <row r="162" spans="2:65" s="12" customFormat="1" ht="16.5" customHeight="1">
      <c r="B162" s="188"/>
      <c r="C162" s="189"/>
      <c r="D162" s="189"/>
      <c r="E162" s="190" t="s">
        <v>5</v>
      </c>
      <c r="F162" s="290" t="s">
        <v>217</v>
      </c>
      <c r="G162" s="291"/>
      <c r="H162" s="291"/>
      <c r="I162" s="291"/>
      <c r="J162" s="189"/>
      <c r="K162" s="191">
        <v>20.010000000000002</v>
      </c>
      <c r="L162" s="189"/>
      <c r="M162" s="189"/>
      <c r="N162" s="189"/>
      <c r="O162" s="189"/>
      <c r="P162" s="189"/>
      <c r="Q162" s="189"/>
      <c r="R162" s="192"/>
      <c r="T162" s="193"/>
      <c r="U162" s="189"/>
      <c r="V162" s="189"/>
      <c r="W162" s="189"/>
      <c r="X162" s="189"/>
      <c r="Y162" s="189"/>
      <c r="Z162" s="189"/>
      <c r="AA162" s="194"/>
      <c r="AT162" s="195" t="s">
        <v>215</v>
      </c>
      <c r="AU162" s="195" t="s">
        <v>111</v>
      </c>
      <c r="AV162" s="12" t="s">
        <v>167</v>
      </c>
      <c r="AW162" s="12" t="s">
        <v>35</v>
      </c>
      <c r="AX162" s="12" t="s">
        <v>86</v>
      </c>
      <c r="AY162" s="195" t="s">
        <v>150</v>
      </c>
    </row>
    <row r="163" spans="2:65" s="9" customFormat="1" ht="29.85" customHeight="1">
      <c r="B163" s="153"/>
      <c r="C163" s="154"/>
      <c r="D163" s="163" t="s">
        <v>203</v>
      </c>
      <c r="E163" s="163"/>
      <c r="F163" s="163"/>
      <c r="G163" s="163"/>
      <c r="H163" s="163"/>
      <c r="I163" s="163"/>
      <c r="J163" s="163"/>
      <c r="K163" s="163"/>
      <c r="L163" s="163"/>
      <c r="M163" s="163"/>
      <c r="N163" s="261">
        <f>BK163</f>
        <v>0</v>
      </c>
      <c r="O163" s="262"/>
      <c r="P163" s="262"/>
      <c r="Q163" s="262"/>
      <c r="R163" s="156"/>
      <c r="T163" s="157"/>
      <c r="U163" s="154"/>
      <c r="V163" s="154"/>
      <c r="W163" s="158">
        <f>SUM(W164:W211)</f>
        <v>0</v>
      </c>
      <c r="X163" s="154"/>
      <c r="Y163" s="158">
        <f>SUM(Y164:Y211)</f>
        <v>0</v>
      </c>
      <c r="Z163" s="154"/>
      <c r="AA163" s="159">
        <f>SUM(AA164:AA211)</f>
        <v>0</v>
      </c>
      <c r="AR163" s="160" t="s">
        <v>86</v>
      </c>
      <c r="AT163" s="161" t="s">
        <v>77</v>
      </c>
      <c r="AU163" s="161" t="s">
        <v>86</v>
      </c>
      <c r="AY163" s="160" t="s">
        <v>150</v>
      </c>
      <c r="BK163" s="162">
        <f>SUM(BK164:BK211)</f>
        <v>0</v>
      </c>
    </row>
    <row r="164" spans="2:65" s="1" customFormat="1" ht="38.25" customHeight="1">
      <c r="B164" s="135"/>
      <c r="C164" s="164" t="s">
        <v>190</v>
      </c>
      <c r="D164" s="164" t="s">
        <v>151</v>
      </c>
      <c r="E164" s="165" t="s">
        <v>248</v>
      </c>
      <c r="F164" s="264" t="s">
        <v>249</v>
      </c>
      <c r="G164" s="264"/>
      <c r="H164" s="264"/>
      <c r="I164" s="264"/>
      <c r="J164" s="166" t="s">
        <v>220</v>
      </c>
      <c r="K164" s="167">
        <v>10</v>
      </c>
      <c r="L164" s="265">
        <v>0</v>
      </c>
      <c r="M164" s="265"/>
      <c r="N164" s="266">
        <f>ROUND(L164*K164,2)</f>
        <v>0</v>
      </c>
      <c r="O164" s="266"/>
      <c r="P164" s="266"/>
      <c r="Q164" s="266"/>
      <c r="R164" s="138"/>
      <c r="T164" s="168" t="s">
        <v>5</v>
      </c>
      <c r="U164" s="47" t="s">
        <v>43</v>
      </c>
      <c r="V164" s="39"/>
      <c r="W164" s="169">
        <f>V164*K164</f>
        <v>0</v>
      </c>
      <c r="X164" s="169">
        <v>0</v>
      </c>
      <c r="Y164" s="169">
        <f>X164*K164</f>
        <v>0</v>
      </c>
      <c r="Z164" s="169">
        <v>0</v>
      </c>
      <c r="AA164" s="170">
        <f>Z164*K164</f>
        <v>0</v>
      </c>
      <c r="AR164" s="22" t="s">
        <v>167</v>
      </c>
      <c r="AT164" s="22" t="s">
        <v>151</v>
      </c>
      <c r="AU164" s="22" t="s">
        <v>111</v>
      </c>
      <c r="AY164" s="22" t="s">
        <v>150</v>
      </c>
      <c r="BE164" s="109">
        <f>IF(U164="základní",N164,0)</f>
        <v>0</v>
      </c>
      <c r="BF164" s="109">
        <f>IF(U164="snížená",N164,0)</f>
        <v>0</v>
      </c>
      <c r="BG164" s="109">
        <f>IF(U164="zákl. přenesená",N164,0)</f>
        <v>0</v>
      </c>
      <c r="BH164" s="109">
        <f>IF(U164="sníž. přenesená",N164,0)</f>
        <v>0</v>
      </c>
      <c r="BI164" s="109">
        <f>IF(U164="nulová",N164,0)</f>
        <v>0</v>
      </c>
      <c r="BJ164" s="22" t="s">
        <v>86</v>
      </c>
      <c r="BK164" s="109">
        <f>ROUND(L164*K164,2)</f>
        <v>0</v>
      </c>
      <c r="BL164" s="22" t="s">
        <v>167</v>
      </c>
      <c r="BM164" s="22" t="s">
        <v>250</v>
      </c>
    </row>
    <row r="165" spans="2:65" s="10" customFormat="1" ht="25.5" customHeight="1">
      <c r="B165" s="173"/>
      <c r="C165" s="174"/>
      <c r="D165" s="174"/>
      <c r="E165" s="175" t="s">
        <v>5</v>
      </c>
      <c r="F165" s="296" t="s">
        <v>251</v>
      </c>
      <c r="G165" s="297"/>
      <c r="H165" s="297"/>
      <c r="I165" s="297"/>
      <c r="J165" s="174"/>
      <c r="K165" s="175" t="s">
        <v>5</v>
      </c>
      <c r="L165" s="174"/>
      <c r="M165" s="174"/>
      <c r="N165" s="174"/>
      <c r="O165" s="174"/>
      <c r="P165" s="174"/>
      <c r="Q165" s="174"/>
      <c r="R165" s="176"/>
      <c r="T165" s="177"/>
      <c r="U165" s="174"/>
      <c r="V165" s="174"/>
      <c r="W165" s="174"/>
      <c r="X165" s="174"/>
      <c r="Y165" s="174"/>
      <c r="Z165" s="174"/>
      <c r="AA165" s="178"/>
      <c r="AT165" s="179" t="s">
        <v>215</v>
      </c>
      <c r="AU165" s="179" t="s">
        <v>111</v>
      </c>
      <c r="AV165" s="10" t="s">
        <v>86</v>
      </c>
      <c r="AW165" s="10" t="s">
        <v>35</v>
      </c>
      <c r="AX165" s="10" t="s">
        <v>78</v>
      </c>
      <c r="AY165" s="179" t="s">
        <v>150</v>
      </c>
    </row>
    <row r="166" spans="2:65" s="11" customFormat="1" ht="25.5" customHeight="1">
      <c r="B166" s="180"/>
      <c r="C166" s="181"/>
      <c r="D166" s="181"/>
      <c r="E166" s="182" t="s">
        <v>5</v>
      </c>
      <c r="F166" s="288" t="s">
        <v>252</v>
      </c>
      <c r="G166" s="289"/>
      <c r="H166" s="289"/>
      <c r="I166" s="289"/>
      <c r="J166" s="181"/>
      <c r="K166" s="183">
        <v>10</v>
      </c>
      <c r="L166" s="181"/>
      <c r="M166" s="181"/>
      <c r="N166" s="181"/>
      <c r="O166" s="181"/>
      <c r="P166" s="181"/>
      <c r="Q166" s="181"/>
      <c r="R166" s="184"/>
      <c r="T166" s="185"/>
      <c r="U166" s="181"/>
      <c r="V166" s="181"/>
      <c r="W166" s="181"/>
      <c r="X166" s="181"/>
      <c r="Y166" s="181"/>
      <c r="Z166" s="181"/>
      <c r="AA166" s="186"/>
      <c r="AT166" s="187" t="s">
        <v>215</v>
      </c>
      <c r="AU166" s="187" t="s">
        <v>111</v>
      </c>
      <c r="AV166" s="11" t="s">
        <v>111</v>
      </c>
      <c r="AW166" s="11" t="s">
        <v>35</v>
      </c>
      <c r="AX166" s="11" t="s">
        <v>78</v>
      </c>
      <c r="AY166" s="187" t="s">
        <v>150</v>
      </c>
    </row>
    <row r="167" spans="2:65" s="12" customFormat="1" ht="16.5" customHeight="1">
      <c r="B167" s="188"/>
      <c r="C167" s="189"/>
      <c r="D167" s="189"/>
      <c r="E167" s="190" t="s">
        <v>5</v>
      </c>
      <c r="F167" s="290" t="s">
        <v>217</v>
      </c>
      <c r="G167" s="291"/>
      <c r="H167" s="291"/>
      <c r="I167" s="291"/>
      <c r="J167" s="189"/>
      <c r="K167" s="191">
        <v>10</v>
      </c>
      <c r="L167" s="189"/>
      <c r="M167" s="189"/>
      <c r="N167" s="189"/>
      <c r="O167" s="189"/>
      <c r="P167" s="189"/>
      <c r="Q167" s="189"/>
      <c r="R167" s="192"/>
      <c r="T167" s="193"/>
      <c r="U167" s="189"/>
      <c r="V167" s="189"/>
      <c r="W167" s="189"/>
      <c r="X167" s="189"/>
      <c r="Y167" s="189"/>
      <c r="Z167" s="189"/>
      <c r="AA167" s="194"/>
      <c r="AT167" s="195" t="s">
        <v>215</v>
      </c>
      <c r="AU167" s="195" t="s">
        <v>111</v>
      </c>
      <c r="AV167" s="12" t="s">
        <v>167</v>
      </c>
      <c r="AW167" s="12" t="s">
        <v>35</v>
      </c>
      <c r="AX167" s="12" t="s">
        <v>86</v>
      </c>
      <c r="AY167" s="195" t="s">
        <v>150</v>
      </c>
    </row>
    <row r="168" spans="2:65" s="1" customFormat="1" ht="25.5" customHeight="1">
      <c r="B168" s="135"/>
      <c r="C168" s="164" t="s">
        <v>231</v>
      </c>
      <c r="D168" s="164" t="s">
        <v>151</v>
      </c>
      <c r="E168" s="165" t="s">
        <v>253</v>
      </c>
      <c r="F168" s="264" t="s">
        <v>254</v>
      </c>
      <c r="G168" s="264"/>
      <c r="H168" s="264"/>
      <c r="I168" s="264"/>
      <c r="J168" s="166" t="s">
        <v>220</v>
      </c>
      <c r="K168" s="167">
        <v>50</v>
      </c>
      <c r="L168" s="265">
        <v>0</v>
      </c>
      <c r="M168" s="265"/>
      <c r="N168" s="266">
        <f>ROUND(L168*K168,2)</f>
        <v>0</v>
      </c>
      <c r="O168" s="266"/>
      <c r="P168" s="266"/>
      <c r="Q168" s="266"/>
      <c r="R168" s="138"/>
      <c r="T168" s="168" t="s">
        <v>5</v>
      </c>
      <c r="U168" s="47" t="s">
        <v>43</v>
      </c>
      <c r="V168" s="39"/>
      <c r="W168" s="169">
        <f>V168*K168</f>
        <v>0</v>
      </c>
      <c r="X168" s="169">
        <v>0</v>
      </c>
      <c r="Y168" s="169">
        <f>X168*K168</f>
        <v>0</v>
      </c>
      <c r="Z168" s="169">
        <v>0</v>
      </c>
      <c r="AA168" s="170">
        <f>Z168*K168</f>
        <v>0</v>
      </c>
      <c r="AR168" s="22" t="s">
        <v>167</v>
      </c>
      <c r="AT168" s="22" t="s">
        <v>151</v>
      </c>
      <c r="AU168" s="22" t="s">
        <v>111</v>
      </c>
      <c r="AY168" s="22" t="s">
        <v>150</v>
      </c>
      <c r="BE168" s="109">
        <f>IF(U168="základní",N168,0)</f>
        <v>0</v>
      </c>
      <c r="BF168" s="109">
        <f>IF(U168="snížená",N168,0)</f>
        <v>0</v>
      </c>
      <c r="BG168" s="109">
        <f>IF(U168="zákl. přenesená",N168,0)</f>
        <v>0</v>
      </c>
      <c r="BH168" s="109">
        <f>IF(U168="sníž. přenesená",N168,0)</f>
        <v>0</v>
      </c>
      <c r="BI168" s="109">
        <f>IF(U168="nulová",N168,0)</f>
        <v>0</v>
      </c>
      <c r="BJ168" s="22" t="s">
        <v>86</v>
      </c>
      <c r="BK168" s="109">
        <f>ROUND(L168*K168,2)</f>
        <v>0</v>
      </c>
      <c r="BL168" s="22" t="s">
        <v>167</v>
      </c>
      <c r="BM168" s="22" t="s">
        <v>255</v>
      </c>
    </row>
    <row r="169" spans="2:65" s="10" customFormat="1" ht="25.5" customHeight="1">
      <c r="B169" s="173"/>
      <c r="C169" s="174"/>
      <c r="D169" s="174"/>
      <c r="E169" s="175" t="s">
        <v>5</v>
      </c>
      <c r="F169" s="296" t="s">
        <v>214</v>
      </c>
      <c r="G169" s="297"/>
      <c r="H169" s="297"/>
      <c r="I169" s="297"/>
      <c r="J169" s="174"/>
      <c r="K169" s="175" t="s">
        <v>5</v>
      </c>
      <c r="L169" s="174"/>
      <c r="M169" s="174"/>
      <c r="N169" s="174"/>
      <c r="O169" s="174"/>
      <c r="P169" s="174"/>
      <c r="Q169" s="174"/>
      <c r="R169" s="176"/>
      <c r="T169" s="177"/>
      <c r="U169" s="174"/>
      <c r="V169" s="174"/>
      <c r="W169" s="174"/>
      <c r="X169" s="174"/>
      <c r="Y169" s="174"/>
      <c r="Z169" s="174"/>
      <c r="AA169" s="178"/>
      <c r="AT169" s="179" t="s">
        <v>215</v>
      </c>
      <c r="AU169" s="179" t="s">
        <v>111</v>
      </c>
      <c r="AV169" s="10" t="s">
        <v>86</v>
      </c>
      <c r="AW169" s="10" t="s">
        <v>35</v>
      </c>
      <c r="AX169" s="10" t="s">
        <v>78</v>
      </c>
      <c r="AY169" s="179" t="s">
        <v>150</v>
      </c>
    </row>
    <row r="170" spans="2:65" s="11" customFormat="1" ht="16.5" customHeight="1">
      <c r="B170" s="180"/>
      <c r="C170" s="181"/>
      <c r="D170" s="181"/>
      <c r="E170" s="182" t="s">
        <v>5</v>
      </c>
      <c r="F170" s="288" t="s">
        <v>256</v>
      </c>
      <c r="G170" s="289"/>
      <c r="H170" s="289"/>
      <c r="I170" s="289"/>
      <c r="J170" s="181"/>
      <c r="K170" s="183">
        <v>50</v>
      </c>
      <c r="L170" s="181"/>
      <c r="M170" s="181"/>
      <c r="N170" s="181"/>
      <c r="O170" s="181"/>
      <c r="P170" s="181"/>
      <c r="Q170" s="181"/>
      <c r="R170" s="184"/>
      <c r="T170" s="185"/>
      <c r="U170" s="181"/>
      <c r="V170" s="181"/>
      <c r="W170" s="181"/>
      <c r="X170" s="181"/>
      <c r="Y170" s="181"/>
      <c r="Z170" s="181"/>
      <c r="AA170" s="186"/>
      <c r="AT170" s="187" t="s">
        <v>215</v>
      </c>
      <c r="AU170" s="187" t="s">
        <v>111</v>
      </c>
      <c r="AV170" s="11" t="s">
        <v>111</v>
      </c>
      <c r="AW170" s="11" t="s">
        <v>35</v>
      </c>
      <c r="AX170" s="11" t="s">
        <v>78</v>
      </c>
      <c r="AY170" s="187" t="s">
        <v>150</v>
      </c>
    </row>
    <row r="171" spans="2:65" s="12" customFormat="1" ht="16.5" customHeight="1">
      <c r="B171" s="188"/>
      <c r="C171" s="189"/>
      <c r="D171" s="189"/>
      <c r="E171" s="190" t="s">
        <v>5</v>
      </c>
      <c r="F171" s="290" t="s">
        <v>217</v>
      </c>
      <c r="G171" s="291"/>
      <c r="H171" s="291"/>
      <c r="I171" s="291"/>
      <c r="J171" s="189"/>
      <c r="K171" s="191">
        <v>50</v>
      </c>
      <c r="L171" s="189"/>
      <c r="M171" s="189"/>
      <c r="N171" s="189"/>
      <c r="O171" s="189"/>
      <c r="P171" s="189"/>
      <c r="Q171" s="189"/>
      <c r="R171" s="192"/>
      <c r="T171" s="193"/>
      <c r="U171" s="189"/>
      <c r="V171" s="189"/>
      <c r="W171" s="189"/>
      <c r="X171" s="189"/>
      <c r="Y171" s="189"/>
      <c r="Z171" s="189"/>
      <c r="AA171" s="194"/>
      <c r="AT171" s="195" t="s">
        <v>215</v>
      </c>
      <c r="AU171" s="195" t="s">
        <v>111</v>
      </c>
      <c r="AV171" s="12" t="s">
        <v>167</v>
      </c>
      <c r="AW171" s="12" t="s">
        <v>35</v>
      </c>
      <c r="AX171" s="12" t="s">
        <v>86</v>
      </c>
      <c r="AY171" s="195" t="s">
        <v>150</v>
      </c>
    </row>
    <row r="172" spans="2:65" s="1" customFormat="1" ht="38.25" customHeight="1">
      <c r="B172" s="135"/>
      <c r="C172" s="164" t="s">
        <v>257</v>
      </c>
      <c r="D172" s="164" t="s">
        <v>151</v>
      </c>
      <c r="E172" s="165" t="s">
        <v>258</v>
      </c>
      <c r="F172" s="264" t="s">
        <v>259</v>
      </c>
      <c r="G172" s="264"/>
      <c r="H172" s="264"/>
      <c r="I172" s="264"/>
      <c r="J172" s="166" t="s">
        <v>230</v>
      </c>
      <c r="K172" s="167">
        <v>16</v>
      </c>
      <c r="L172" s="265">
        <v>0</v>
      </c>
      <c r="M172" s="265"/>
      <c r="N172" s="266">
        <f>ROUND(L172*K172,2)</f>
        <v>0</v>
      </c>
      <c r="O172" s="266"/>
      <c r="P172" s="266"/>
      <c r="Q172" s="266"/>
      <c r="R172" s="138"/>
      <c r="T172" s="168" t="s">
        <v>5</v>
      </c>
      <c r="U172" s="47" t="s">
        <v>43</v>
      </c>
      <c r="V172" s="39"/>
      <c r="W172" s="169">
        <f>V172*K172</f>
        <v>0</v>
      </c>
      <c r="X172" s="169">
        <v>0</v>
      </c>
      <c r="Y172" s="169">
        <f>X172*K172</f>
        <v>0</v>
      </c>
      <c r="Z172" s="169">
        <v>0</v>
      </c>
      <c r="AA172" s="170">
        <f>Z172*K172</f>
        <v>0</v>
      </c>
      <c r="AR172" s="22" t="s">
        <v>167</v>
      </c>
      <c r="AT172" s="22" t="s">
        <v>151</v>
      </c>
      <c r="AU172" s="22" t="s">
        <v>111</v>
      </c>
      <c r="AY172" s="22" t="s">
        <v>150</v>
      </c>
      <c r="BE172" s="109">
        <f>IF(U172="základní",N172,0)</f>
        <v>0</v>
      </c>
      <c r="BF172" s="109">
        <f>IF(U172="snížená",N172,0)</f>
        <v>0</v>
      </c>
      <c r="BG172" s="109">
        <f>IF(U172="zákl. přenesená",N172,0)</f>
        <v>0</v>
      </c>
      <c r="BH172" s="109">
        <f>IF(U172="sníž. přenesená",N172,0)</f>
        <v>0</v>
      </c>
      <c r="BI172" s="109">
        <f>IF(U172="nulová",N172,0)</f>
        <v>0</v>
      </c>
      <c r="BJ172" s="22" t="s">
        <v>86</v>
      </c>
      <c r="BK172" s="109">
        <f>ROUND(L172*K172,2)</f>
        <v>0</v>
      </c>
      <c r="BL172" s="22" t="s">
        <v>167</v>
      </c>
      <c r="BM172" s="22" t="s">
        <v>260</v>
      </c>
    </row>
    <row r="173" spans="2:65" s="10" customFormat="1" ht="25.5" customHeight="1">
      <c r="B173" s="173"/>
      <c r="C173" s="174"/>
      <c r="D173" s="174"/>
      <c r="E173" s="175" t="s">
        <v>5</v>
      </c>
      <c r="F173" s="296" t="s">
        <v>251</v>
      </c>
      <c r="G173" s="297"/>
      <c r="H173" s="297"/>
      <c r="I173" s="297"/>
      <c r="J173" s="174"/>
      <c r="K173" s="175" t="s">
        <v>5</v>
      </c>
      <c r="L173" s="174"/>
      <c r="M173" s="174"/>
      <c r="N173" s="174"/>
      <c r="O173" s="174"/>
      <c r="P173" s="174"/>
      <c r="Q173" s="174"/>
      <c r="R173" s="176"/>
      <c r="T173" s="177"/>
      <c r="U173" s="174"/>
      <c r="V173" s="174"/>
      <c r="W173" s="174"/>
      <c r="X173" s="174"/>
      <c r="Y173" s="174"/>
      <c r="Z173" s="174"/>
      <c r="AA173" s="178"/>
      <c r="AT173" s="179" t="s">
        <v>215</v>
      </c>
      <c r="AU173" s="179" t="s">
        <v>111</v>
      </c>
      <c r="AV173" s="10" t="s">
        <v>86</v>
      </c>
      <c r="AW173" s="10" t="s">
        <v>35</v>
      </c>
      <c r="AX173" s="10" t="s">
        <v>78</v>
      </c>
      <c r="AY173" s="179" t="s">
        <v>150</v>
      </c>
    </row>
    <row r="174" spans="2:65" s="11" customFormat="1" ht="16.5" customHeight="1">
      <c r="B174" s="180"/>
      <c r="C174" s="181"/>
      <c r="D174" s="181"/>
      <c r="E174" s="182" t="s">
        <v>5</v>
      </c>
      <c r="F174" s="288" t="s">
        <v>261</v>
      </c>
      <c r="G174" s="289"/>
      <c r="H174" s="289"/>
      <c r="I174" s="289"/>
      <c r="J174" s="181"/>
      <c r="K174" s="183">
        <v>16</v>
      </c>
      <c r="L174" s="181"/>
      <c r="M174" s="181"/>
      <c r="N174" s="181"/>
      <c r="O174" s="181"/>
      <c r="P174" s="181"/>
      <c r="Q174" s="181"/>
      <c r="R174" s="184"/>
      <c r="T174" s="185"/>
      <c r="U174" s="181"/>
      <c r="V174" s="181"/>
      <c r="W174" s="181"/>
      <c r="X174" s="181"/>
      <c r="Y174" s="181"/>
      <c r="Z174" s="181"/>
      <c r="AA174" s="186"/>
      <c r="AT174" s="187" t="s">
        <v>215</v>
      </c>
      <c r="AU174" s="187" t="s">
        <v>111</v>
      </c>
      <c r="AV174" s="11" t="s">
        <v>111</v>
      </c>
      <c r="AW174" s="11" t="s">
        <v>35</v>
      </c>
      <c r="AX174" s="11" t="s">
        <v>78</v>
      </c>
      <c r="AY174" s="187" t="s">
        <v>150</v>
      </c>
    </row>
    <row r="175" spans="2:65" s="12" customFormat="1" ht="16.5" customHeight="1">
      <c r="B175" s="188"/>
      <c r="C175" s="189"/>
      <c r="D175" s="189"/>
      <c r="E175" s="190" t="s">
        <v>5</v>
      </c>
      <c r="F175" s="290" t="s">
        <v>217</v>
      </c>
      <c r="G175" s="291"/>
      <c r="H175" s="291"/>
      <c r="I175" s="291"/>
      <c r="J175" s="189"/>
      <c r="K175" s="191">
        <v>16</v>
      </c>
      <c r="L175" s="189"/>
      <c r="M175" s="189"/>
      <c r="N175" s="189"/>
      <c r="O175" s="189"/>
      <c r="P175" s="189"/>
      <c r="Q175" s="189"/>
      <c r="R175" s="192"/>
      <c r="T175" s="193"/>
      <c r="U175" s="189"/>
      <c r="V175" s="189"/>
      <c r="W175" s="189"/>
      <c r="X175" s="189"/>
      <c r="Y175" s="189"/>
      <c r="Z175" s="189"/>
      <c r="AA175" s="194"/>
      <c r="AT175" s="195" t="s">
        <v>215</v>
      </c>
      <c r="AU175" s="195" t="s">
        <v>111</v>
      </c>
      <c r="AV175" s="12" t="s">
        <v>167</v>
      </c>
      <c r="AW175" s="12" t="s">
        <v>35</v>
      </c>
      <c r="AX175" s="12" t="s">
        <v>86</v>
      </c>
      <c r="AY175" s="195" t="s">
        <v>150</v>
      </c>
    </row>
    <row r="176" spans="2:65" s="1" customFormat="1" ht="38.25" customHeight="1">
      <c r="B176" s="135"/>
      <c r="C176" s="164" t="s">
        <v>236</v>
      </c>
      <c r="D176" s="164" t="s">
        <v>151</v>
      </c>
      <c r="E176" s="165" t="s">
        <v>262</v>
      </c>
      <c r="F176" s="264" t="s">
        <v>263</v>
      </c>
      <c r="G176" s="264"/>
      <c r="H176" s="264"/>
      <c r="I176" s="264"/>
      <c r="J176" s="166" t="s">
        <v>230</v>
      </c>
      <c r="K176" s="167">
        <v>24</v>
      </c>
      <c r="L176" s="265">
        <v>0</v>
      </c>
      <c r="M176" s="265"/>
      <c r="N176" s="266">
        <f>ROUND(L176*K176,2)</f>
        <v>0</v>
      </c>
      <c r="O176" s="266"/>
      <c r="P176" s="266"/>
      <c r="Q176" s="266"/>
      <c r="R176" s="138"/>
      <c r="T176" s="168" t="s">
        <v>5</v>
      </c>
      <c r="U176" s="47" t="s">
        <v>43</v>
      </c>
      <c r="V176" s="39"/>
      <c r="W176" s="169">
        <f>V176*K176</f>
        <v>0</v>
      </c>
      <c r="X176" s="169">
        <v>0</v>
      </c>
      <c r="Y176" s="169">
        <f>X176*K176</f>
        <v>0</v>
      </c>
      <c r="Z176" s="169">
        <v>0</v>
      </c>
      <c r="AA176" s="170">
        <f>Z176*K176</f>
        <v>0</v>
      </c>
      <c r="AR176" s="22" t="s">
        <v>167</v>
      </c>
      <c r="AT176" s="22" t="s">
        <v>151</v>
      </c>
      <c r="AU176" s="22" t="s">
        <v>111</v>
      </c>
      <c r="AY176" s="22" t="s">
        <v>150</v>
      </c>
      <c r="BE176" s="109">
        <f>IF(U176="základní",N176,0)</f>
        <v>0</v>
      </c>
      <c r="BF176" s="109">
        <f>IF(U176="snížená",N176,0)</f>
        <v>0</v>
      </c>
      <c r="BG176" s="109">
        <f>IF(U176="zákl. přenesená",N176,0)</f>
        <v>0</v>
      </c>
      <c r="BH176" s="109">
        <f>IF(U176="sníž. přenesená",N176,0)</f>
        <v>0</v>
      </c>
      <c r="BI176" s="109">
        <f>IF(U176="nulová",N176,0)</f>
        <v>0</v>
      </c>
      <c r="BJ176" s="22" t="s">
        <v>86</v>
      </c>
      <c r="BK176" s="109">
        <f>ROUND(L176*K176,2)</f>
        <v>0</v>
      </c>
      <c r="BL176" s="22" t="s">
        <v>167</v>
      </c>
      <c r="BM176" s="22" t="s">
        <v>264</v>
      </c>
    </row>
    <row r="177" spans="2:65" s="10" customFormat="1" ht="25.5" customHeight="1">
      <c r="B177" s="173"/>
      <c r="C177" s="174"/>
      <c r="D177" s="174"/>
      <c r="E177" s="175" t="s">
        <v>5</v>
      </c>
      <c r="F177" s="296" t="s">
        <v>265</v>
      </c>
      <c r="G177" s="297"/>
      <c r="H177" s="297"/>
      <c r="I177" s="297"/>
      <c r="J177" s="174"/>
      <c r="K177" s="175" t="s">
        <v>5</v>
      </c>
      <c r="L177" s="174"/>
      <c r="M177" s="174"/>
      <c r="N177" s="174"/>
      <c r="O177" s="174"/>
      <c r="P177" s="174"/>
      <c r="Q177" s="174"/>
      <c r="R177" s="176"/>
      <c r="T177" s="177"/>
      <c r="U177" s="174"/>
      <c r="V177" s="174"/>
      <c r="W177" s="174"/>
      <c r="X177" s="174"/>
      <c r="Y177" s="174"/>
      <c r="Z177" s="174"/>
      <c r="AA177" s="178"/>
      <c r="AT177" s="179" t="s">
        <v>215</v>
      </c>
      <c r="AU177" s="179" t="s">
        <v>111</v>
      </c>
      <c r="AV177" s="10" t="s">
        <v>86</v>
      </c>
      <c r="AW177" s="10" t="s">
        <v>35</v>
      </c>
      <c r="AX177" s="10" t="s">
        <v>78</v>
      </c>
      <c r="AY177" s="179" t="s">
        <v>150</v>
      </c>
    </row>
    <row r="178" spans="2:65" s="10" customFormat="1" ht="16.5" customHeight="1">
      <c r="B178" s="173"/>
      <c r="C178" s="174"/>
      <c r="D178" s="174"/>
      <c r="E178" s="175" t="s">
        <v>5</v>
      </c>
      <c r="F178" s="298" t="s">
        <v>266</v>
      </c>
      <c r="G178" s="299"/>
      <c r="H178" s="299"/>
      <c r="I178" s="299"/>
      <c r="J178" s="174"/>
      <c r="K178" s="175" t="s">
        <v>5</v>
      </c>
      <c r="L178" s="174"/>
      <c r="M178" s="174"/>
      <c r="N178" s="174"/>
      <c r="O178" s="174"/>
      <c r="P178" s="174"/>
      <c r="Q178" s="174"/>
      <c r="R178" s="176"/>
      <c r="T178" s="177"/>
      <c r="U178" s="174"/>
      <c r="V178" s="174"/>
      <c r="W178" s="174"/>
      <c r="X178" s="174"/>
      <c r="Y178" s="174"/>
      <c r="Z178" s="174"/>
      <c r="AA178" s="178"/>
      <c r="AT178" s="179" t="s">
        <v>215</v>
      </c>
      <c r="AU178" s="179" t="s">
        <v>111</v>
      </c>
      <c r="AV178" s="10" t="s">
        <v>86</v>
      </c>
      <c r="AW178" s="10" t="s">
        <v>35</v>
      </c>
      <c r="AX178" s="10" t="s">
        <v>78</v>
      </c>
      <c r="AY178" s="179" t="s">
        <v>150</v>
      </c>
    </row>
    <row r="179" spans="2:65" s="11" customFormat="1" ht="16.5" customHeight="1">
      <c r="B179" s="180"/>
      <c r="C179" s="181"/>
      <c r="D179" s="181"/>
      <c r="E179" s="182" t="s">
        <v>5</v>
      </c>
      <c r="F179" s="288" t="s">
        <v>267</v>
      </c>
      <c r="G179" s="289"/>
      <c r="H179" s="289"/>
      <c r="I179" s="289"/>
      <c r="J179" s="181"/>
      <c r="K179" s="183">
        <v>8</v>
      </c>
      <c r="L179" s="181"/>
      <c r="M179" s="181"/>
      <c r="N179" s="181"/>
      <c r="O179" s="181"/>
      <c r="P179" s="181"/>
      <c r="Q179" s="181"/>
      <c r="R179" s="184"/>
      <c r="T179" s="185"/>
      <c r="U179" s="181"/>
      <c r="V179" s="181"/>
      <c r="W179" s="181"/>
      <c r="X179" s="181"/>
      <c r="Y179" s="181"/>
      <c r="Z179" s="181"/>
      <c r="AA179" s="186"/>
      <c r="AT179" s="187" t="s">
        <v>215</v>
      </c>
      <c r="AU179" s="187" t="s">
        <v>111</v>
      </c>
      <c r="AV179" s="11" t="s">
        <v>111</v>
      </c>
      <c r="AW179" s="11" t="s">
        <v>35</v>
      </c>
      <c r="AX179" s="11" t="s">
        <v>78</v>
      </c>
      <c r="AY179" s="187" t="s">
        <v>150</v>
      </c>
    </row>
    <row r="180" spans="2:65" s="11" customFormat="1" ht="16.5" customHeight="1">
      <c r="B180" s="180"/>
      <c r="C180" s="181"/>
      <c r="D180" s="181"/>
      <c r="E180" s="182" t="s">
        <v>5</v>
      </c>
      <c r="F180" s="288" t="s">
        <v>268</v>
      </c>
      <c r="G180" s="289"/>
      <c r="H180" s="289"/>
      <c r="I180" s="289"/>
      <c r="J180" s="181"/>
      <c r="K180" s="183">
        <v>8</v>
      </c>
      <c r="L180" s="181"/>
      <c r="M180" s="181"/>
      <c r="N180" s="181"/>
      <c r="O180" s="181"/>
      <c r="P180" s="181"/>
      <c r="Q180" s="181"/>
      <c r="R180" s="184"/>
      <c r="T180" s="185"/>
      <c r="U180" s="181"/>
      <c r="V180" s="181"/>
      <c r="W180" s="181"/>
      <c r="X180" s="181"/>
      <c r="Y180" s="181"/>
      <c r="Z180" s="181"/>
      <c r="AA180" s="186"/>
      <c r="AT180" s="187" t="s">
        <v>215</v>
      </c>
      <c r="AU180" s="187" t="s">
        <v>111</v>
      </c>
      <c r="AV180" s="11" t="s">
        <v>111</v>
      </c>
      <c r="AW180" s="11" t="s">
        <v>35</v>
      </c>
      <c r="AX180" s="11" t="s">
        <v>78</v>
      </c>
      <c r="AY180" s="187" t="s">
        <v>150</v>
      </c>
    </row>
    <row r="181" spans="2:65" s="11" customFormat="1" ht="16.5" customHeight="1">
      <c r="B181" s="180"/>
      <c r="C181" s="181"/>
      <c r="D181" s="181"/>
      <c r="E181" s="182" t="s">
        <v>5</v>
      </c>
      <c r="F181" s="288" t="s">
        <v>269</v>
      </c>
      <c r="G181" s="289"/>
      <c r="H181" s="289"/>
      <c r="I181" s="289"/>
      <c r="J181" s="181"/>
      <c r="K181" s="183">
        <v>8</v>
      </c>
      <c r="L181" s="181"/>
      <c r="M181" s="181"/>
      <c r="N181" s="181"/>
      <c r="O181" s="181"/>
      <c r="P181" s="181"/>
      <c r="Q181" s="181"/>
      <c r="R181" s="184"/>
      <c r="T181" s="185"/>
      <c r="U181" s="181"/>
      <c r="V181" s="181"/>
      <c r="W181" s="181"/>
      <c r="X181" s="181"/>
      <c r="Y181" s="181"/>
      <c r="Z181" s="181"/>
      <c r="AA181" s="186"/>
      <c r="AT181" s="187" t="s">
        <v>215</v>
      </c>
      <c r="AU181" s="187" t="s">
        <v>111</v>
      </c>
      <c r="AV181" s="11" t="s">
        <v>111</v>
      </c>
      <c r="AW181" s="11" t="s">
        <v>35</v>
      </c>
      <c r="AX181" s="11" t="s">
        <v>78</v>
      </c>
      <c r="AY181" s="187" t="s">
        <v>150</v>
      </c>
    </row>
    <row r="182" spans="2:65" s="12" customFormat="1" ht="16.5" customHeight="1">
      <c r="B182" s="188"/>
      <c r="C182" s="189"/>
      <c r="D182" s="189"/>
      <c r="E182" s="190" t="s">
        <v>5</v>
      </c>
      <c r="F182" s="290" t="s">
        <v>217</v>
      </c>
      <c r="G182" s="291"/>
      <c r="H182" s="291"/>
      <c r="I182" s="291"/>
      <c r="J182" s="189"/>
      <c r="K182" s="191">
        <v>24</v>
      </c>
      <c r="L182" s="189"/>
      <c r="M182" s="189"/>
      <c r="N182" s="189"/>
      <c r="O182" s="189"/>
      <c r="P182" s="189"/>
      <c r="Q182" s="189"/>
      <c r="R182" s="192"/>
      <c r="T182" s="193"/>
      <c r="U182" s="189"/>
      <c r="V182" s="189"/>
      <c r="W182" s="189"/>
      <c r="X182" s="189"/>
      <c r="Y182" s="189"/>
      <c r="Z182" s="189"/>
      <c r="AA182" s="194"/>
      <c r="AT182" s="195" t="s">
        <v>215</v>
      </c>
      <c r="AU182" s="195" t="s">
        <v>111</v>
      </c>
      <c r="AV182" s="12" t="s">
        <v>167</v>
      </c>
      <c r="AW182" s="12" t="s">
        <v>35</v>
      </c>
      <c r="AX182" s="12" t="s">
        <v>86</v>
      </c>
      <c r="AY182" s="195" t="s">
        <v>150</v>
      </c>
    </row>
    <row r="183" spans="2:65" s="1" customFormat="1" ht="25.5" customHeight="1">
      <c r="B183" s="135"/>
      <c r="C183" s="164" t="s">
        <v>270</v>
      </c>
      <c r="D183" s="164" t="s">
        <v>151</v>
      </c>
      <c r="E183" s="165" t="s">
        <v>271</v>
      </c>
      <c r="F183" s="264" t="s">
        <v>272</v>
      </c>
      <c r="G183" s="264"/>
      <c r="H183" s="264"/>
      <c r="I183" s="264"/>
      <c r="J183" s="166" t="s">
        <v>230</v>
      </c>
      <c r="K183" s="167">
        <v>16</v>
      </c>
      <c r="L183" s="265">
        <v>0</v>
      </c>
      <c r="M183" s="265"/>
      <c r="N183" s="266">
        <f>ROUND(L183*K183,2)</f>
        <v>0</v>
      </c>
      <c r="O183" s="266"/>
      <c r="P183" s="266"/>
      <c r="Q183" s="266"/>
      <c r="R183" s="138"/>
      <c r="T183" s="168" t="s">
        <v>5</v>
      </c>
      <c r="U183" s="47" t="s">
        <v>43</v>
      </c>
      <c r="V183" s="39"/>
      <c r="W183" s="169">
        <f>V183*K183</f>
        <v>0</v>
      </c>
      <c r="X183" s="169">
        <v>0</v>
      </c>
      <c r="Y183" s="169">
        <f>X183*K183</f>
        <v>0</v>
      </c>
      <c r="Z183" s="169">
        <v>0</v>
      </c>
      <c r="AA183" s="170">
        <f>Z183*K183</f>
        <v>0</v>
      </c>
      <c r="AR183" s="22" t="s">
        <v>167</v>
      </c>
      <c r="AT183" s="22" t="s">
        <v>151</v>
      </c>
      <c r="AU183" s="22" t="s">
        <v>111</v>
      </c>
      <c r="AY183" s="22" t="s">
        <v>150</v>
      </c>
      <c r="BE183" s="109">
        <f>IF(U183="základní",N183,0)</f>
        <v>0</v>
      </c>
      <c r="BF183" s="109">
        <f>IF(U183="snížená",N183,0)</f>
        <v>0</v>
      </c>
      <c r="BG183" s="109">
        <f>IF(U183="zákl. přenesená",N183,0)</f>
        <v>0</v>
      </c>
      <c r="BH183" s="109">
        <f>IF(U183="sníž. přenesená",N183,0)</f>
        <v>0</v>
      </c>
      <c r="BI183" s="109">
        <f>IF(U183="nulová",N183,0)</f>
        <v>0</v>
      </c>
      <c r="BJ183" s="22" t="s">
        <v>86</v>
      </c>
      <c r="BK183" s="109">
        <f>ROUND(L183*K183,2)</f>
        <v>0</v>
      </c>
      <c r="BL183" s="22" t="s">
        <v>167</v>
      </c>
      <c r="BM183" s="22" t="s">
        <v>273</v>
      </c>
    </row>
    <row r="184" spans="2:65" s="10" customFormat="1" ht="25.5" customHeight="1">
      <c r="B184" s="173"/>
      <c r="C184" s="174"/>
      <c r="D184" s="174"/>
      <c r="E184" s="175" t="s">
        <v>5</v>
      </c>
      <c r="F184" s="296" t="s">
        <v>251</v>
      </c>
      <c r="G184" s="297"/>
      <c r="H184" s="297"/>
      <c r="I184" s="297"/>
      <c r="J184" s="174"/>
      <c r="K184" s="175" t="s">
        <v>5</v>
      </c>
      <c r="L184" s="174"/>
      <c r="M184" s="174"/>
      <c r="N184" s="174"/>
      <c r="O184" s="174"/>
      <c r="P184" s="174"/>
      <c r="Q184" s="174"/>
      <c r="R184" s="176"/>
      <c r="T184" s="177"/>
      <c r="U184" s="174"/>
      <c r="V184" s="174"/>
      <c r="W184" s="174"/>
      <c r="X184" s="174"/>
      <c r="Y184" s="174"/>
      <c r="Z184" s="174"/>
      <c r="AA184" s="178"/>
      <c r="AT184" s="179" t="s">
        <v>215</v>
      </c>
      <c r="AU184" s="179" t="s">
        <v>111</v>
      </c>
      <c r="AV184" s="10" t="s">
        <v>86</v>
      </c>
      <c r="AW184" s="10" t="s">
        <v>35</v>
      </c>
      <c r="AX184" s="10" t="s">
        <v>78</v>
      </c>
      <c r="AY184" s="179" t="s">
        <v>150</v>
      </c>
    </row>
    <row r="185" spans="2:65" s="11" customFormat="1" ht="16.5" customHeight="1">
      <c r="B185" s="180"/>
      <c r="C185" s="181"/>
      <c r="D185" s="181"/>
      <c r="E185" s="182" t="s">
        <v>5</v>
      </c>
      <c r="F185" s="288" t="s">
        <v>261</v>
      </c>
      <c r="G185" s="289"/>
      <c r="H185" s="289"/>
      <c r="I185" s="289"/>
      <c r="J185" s="181"/>
      <c r="K185" s="183">
        <v>16</v>
      </c>
      <c r="L185" s="181"/>
      <c r="M185" s="181"/>
      <c r="N185" s="181"/>
      <c r="O185" s="181"/>
      <c r="P185" s="181"/>
      <c r="Q185" s="181"/>
      <c r="R185" s="184"/>
      <c r="T185" s="185"/>
      <c r="U185" s="181"/>
      <c r="V185" s="181"/>
      <c r="W185" s="181"/>
      <c r="X185" s="181"/>
      <c r="Y185" s="181"/>
      <c r="Z185" s="181"/>
      <c r="AA185" s="186"/>
      <c r="AT185" s="187" t="s">
        <v>215</v>
      </c>
      <c r="AU185" s="187" t="s">
        <v>111</v>
      </c>
      <c r="AV185" s="11" t="s">
        <v>111</v>
      </c>
      <c r="AW185" s="11" t="s">
        <v>35</v>
      </c>
      <c r="AX185" s="11" t="s">
        <v>78</v>
      </c>
      <c r="AY185" s="187" t="s">
        <v>150</v>
      </c>
    </row>
    <row r="186" spans="2:65" s="12" customFormat="1" ht="16.5" customHeight="1">
      <c r="B186" s="188"/>
      <c r="C186" s="189"/>
      <c r="D186" s="189"/>
      <c r="E186" s="190" t="s">
        <v>5</v>
      </c>
      <c r="F186" s="290" t="s">
        <v>217</v>
      </c>
      <c r="G186" s="291"/>
      <c r="H186" s="291"/>
      <c r="I186" s="291"/>
      <c r="J186" s="189"/>
      <c r="K186" s="191">
        <v>16</v>
      </c>
      <c r="L186" s="189"/>
      <c r="M186" s="189"/>
      <c r="N186" s="189"/>
      <c r="O186" s="189"/>
      <c r="P186" s="189"/>
      <c r="Q186" s="189"/>
      <c r="R186" s="192"/>
      <c r="T186" s="193"/>
      <c r="U186" s="189"/>
      <c r="V186" s="189"/>
      <c r="W186" s="189"/>
      <c r="X186" s="189"/>
      <c r="Y186" s="189"/>
      <c r="Z186" s="189"/>
      <c r="AA186" s="194"/>
      <c r="AT186" s="195" t="s">
        <v>215</v>
      </c>
      <c r="AU186" s="195" t="s">
        <v>111</v>
      </c>
      <c r="AV186" s="12" t="s">
        <v>167</v>
      </c>
      <c r="AW186" s="12" t="s">
        <v>35</v>
      </c>
      <c r="AX186" s="12" t="s">
        <v>86</v>
      </c>
      <c r="AY186" s="195" t="s">
        <v>150</v>
      </c>
    </row>
    <row r="187" spans="2:65" s="1" customFormat="1" ht="25.5" customHeight="1">
      <c r="B187" s="135"/>
      <c r="C187" s="164" t="s">
        <v>240</v>
      </c>
      <c r="D187" s="164" t="s">
        <v>151</v>
      </c>
      <c r="E187" s="165" t="s">
        <v>274</v>
      </c>
      <c r="F187" s="264" t="s">
        <v>275</v>
      </c>
      <c r="G187" s="264"/>
      <c r="H187" s="264"/>
      <c r="I187" s="264"/>
      <c r="J187" s="166" t="s">
        <v>230</v>
      </c>
      <c r="K187" s="167">
        <v>24</v>
      </c>
      <c r="L187" s="265">
        <v>0</v>
      </c>
      <c r="M187" s="265"/>
      <c r="N187" s="266">
        <f>ROUND(L187*K187,2)</f>
        <v>0</v>
      </c>
      <c r="O187" s="266"/>
      <c r="P187" s="266"/>
      <c r="Q187" s="266"/>
      <c r="R187" s="138"/>
      <c r="T187" s="168" t="s">
        <v>5</v>
      </c>
      <c r="U187" s="47" t="s">
        <v>43</v>
      </c>
      <c r="V187" s="39"/>
      <c r="W187" s="169">
        <f>V187*K187</f>
        <v>0</v>
      </c>
      <c r="X187" s="169">
        <v>0</v>
      </c>
      <c r="Y187" s="169">
        <f>X187*K187</f>
        <v>0</v>
      </c>
      <c r="Z187" s="169">
        <v>0</v>
      </c>
      <c r="AA187" s="170">
        <f>Z187*K187</f>
        <v>0</v>
      </c>
      <c r="AR187" s="22" t="s">
        <v>167</v>
      </c>
      <c r="AT187" s="22" t="s">
        <v>151</v>
      </c>
      <c r="AU187" s="22" t="s">
        <v>111</v>
      </c>
      <c r="AY187" s="22" t="s">
        <v>150</v>
      </c>
      <c r="BE187" s="109">
        <f>IF(U187="základní",N187,0)</f>
        <v>0</v>
      </c>
      <c r="BF187" s="109">
        <f>IF(U187="snížená",N187,0)</f>
        <v>0</v>
      </c>
      <c r="BG187" s="109">
        <f>IF(U187="zákl. přenesená",N187,0)</f>
        <v>0</v>
      </c>
      <c r="BH187" s="109">
        <f>IF(U187="sníž. přenesená",N187,0)</f>
        <v>0</v>
      </c>
      <c r="BI187" s="109">
        <f>IF(U187="nulová",N187,0)</f>
        <v>0</v>
      </c>
      <c r="BJ187" s="22" t="s">
        <v>86</v>
      </c>
      <c r="BK187" s="109">
        <f>ROUND(L187*K187,2)</f>
        <v>0</v>
      </c>
      <c r="BL187" s="22" t="s">
        <v>167</v>
      </c>
      <c r="BM187" s="22" t="s">
        <v>276</v>
      </c>
    </row>
    <row r="188" spans="2:65" s="10" customFormat="1" ht="25.5" customHeight="1">
      <c r="B188" s="173"/>
      <c r="C188" s="174"/>
      <c r="D188" s="174"/>
      <c r="E188" s="175" t="s">
        <v>5</v>
      </c>
      <c r="F188" s="296" t="s">
        <v>265</v>
      </c>
      <c r="G188" s="297"/>
      <c r="H188" s="297"/>
      <c r="I188" s="297"/>
      <c r="J188" s="174"/>
      <c r="K188" s="175" t="s">
        <v>5</v>
      </c>
      <c r="L188" s="174"/>
      <c r="M188" s="174"/>
      <c r="N188" s="174"/>
      <c r="O188" s="174"/>
      <c r="P188" s="174"/>
      <c r="Q188" s="174"/>
      <c r="R188" s="176"/>
      <c r="T188" s="177"/>
      <c r="U188" s="174"/>
      <c r="V188" s="174"/>
      <c r="W188" s="174"/>
      <c r="X188" s="174"/>
      <c r="Y188" s="174"/>
      <c r="Z188" s="174"/>
      <c r="AA188" s="178"/>
      <c r="AT188" s="179" t="s">
        <v>215</v>
      </c>
      <c r="AU188" s="179" t="s">
        <v>111</v>
      </c>
      <c r="AV188" s="10" t="s">
        <v>86</v>
      </c>
      <c r="AW188" s="10" t="s">
        <v>35</v>
      </c>
      <c r="AX188" s="10" t="s">
        <v>78</v>
      </c>
      <c r="AY188" s="179" t="s">
        <v>150</v>
      </c>
    </row>
    <row r="189" spans="2:65" s="10" customFormat="1" ht="16.5" customHeight="1">
      <c r="B189" s="173"/>
      <c r="C189" s="174"/>
      <c r="D189" s="174"/>
      <c r="E189" s="175" t="s">
        <v>5</v>
      </c>
      <c r="F189" s="298" t="s">
        <v>266</v>
      </c>
      <c r="G189" s="299"/>
      <c r="H189" s="299"/>
      <c r="I189" s="299"/>
      <c r="J189" s="174"/>
      <c r="K189" s="175" t="s">
        <v>5</v>
      </c>
      <c r="L189" s="174"/>
      <c r="M189" s="174"/>
      <c r="N189" s="174"/>
      <c r="O189" s="174"/>
      <c r="P189" s="174"/>
      <c r="Q189" s="174"/>
      <c r="R189" s="176"/>
      <c r="T189" s="177"/>
      <c r="U189" s="174"/>
      <c r="V189" s="174"/>
      <c r="W189" s="174"/>
      <c r="X189" s="174"/>
      <c r="Y189" s="174"/>
      <c r="Z189" s="174"/>
      <c r="AA189" s="178"/>
      <c r="AT189" s="179" t="s">
        <v>215</v>
      </c>
      <c r="AU189" s="179" t="s">
        <v>111</v>
      </c>
      <c r="AV189" s="10" t="s">
        <v>86</v>
      </c>
      <c r="AW189" s="10" t="s">
        <v>35</v>
      </c>
      <c r="AX189" s="10" t="s">
        <v>78</v>
      </c>
      <c r="AY189" s="179" t="s">
        <v>150</v>
      </c>
    </row>
    <row r="190" spans="2:65" s="11" customFormat="1" ht="16.5" customHeight="1">
      <c r="B190" s="180"/>
      <c r="C190" s="181"/>
      <c r="D190" s="181"/>
      <c r="E190" s="182" t="s">
        <v>5</v>
      </c>
      <c r="F190" s="288" t="s">
        <v>267</v>
      </c>
      <c r="G190" s="289"/>
      <c r="H190" s="289"/>
      <c r="I190" s="289"/>
      <c r="J190" s="181"/>
      <c r="K190" s="183">
        <v>8</v>
      </c>
      <c r="L190" s="181"/>
      <c r="M190" s="181"/>
      <c r="N190" s="181"/>
      <c r="O190" s="181"/>
      <c r="P190" s="181"/>
      <c r="Q190" s="181"/>
      <c r="R190" s="184"/>
      <c r="T190" s="185"/>
      <c r="U190" s="181"/>
      <c r="V190" s="181"/>
      <c r="W190" s="181"/>
      <c r="X190" s="181"/>
      <c r="Y190" s="181"/>
      <c r="Z190" s="181"/>
      <c r="AA190" s="186"/>
      <c r="AT190" s="187" t="s">
        <v>215</v>
      </c>
      <c r="AU190" s="187" t="s">
        <v>111</v>
      </c>
      <c r="AV190" s="11" t="s">
        <v>111</v>
      </c>
      <c r="AW190" s="11" t="s">
        <v>35</v>
      </c>
      <c r="AX190" s="11" t="s">
        <v>78</v>
      </c>
      <c r="AY190" s="187" t="s">
        <v>150</v>
      </c>
    </row>
    <row r="191" spans="2:65" s="11" customFormat="1" ht="16.5" customHeight="1">
      <c r="B191" s="180"/>
      <c r="C191" s="181"/>
      <c r="D191" s="181"/>
      <c r="E191" s="182" t="s">
        <v>5</v>
      </c>
      <c r="F191" s="288" t="s">
        <v>268</v>
      </c>
      <c r="G191" s="289"/>
      <c r="H191" s="289"/>
      <c r="I191" s="289"/>
      <c r="J191" s="181"/>
      <c r="K191" s="183">
        <v>8</v>
      </c>
      <c r="L191" s="181"/>
      <c r="M191" s="181"/>
      <c r="N191" s="181"/>
      <c r="O191" s="181"/>
      <c r="P191" s="181"/>
      <c r="Q191" s="181"/>
      <c r="R191" s="184"/>
      <c r="T191" s="185"/>
      <c r="U191" s="181"/>
      <c r="V191" s="181"/>
      <c r="W191" s="181"/>
      <c r="X191" s="181"/>
      <c r="Y191" s="181"/>
      <c r="Z191" s="181"/>
      <c r="AA191" s="186"/>
      <c r="AT191" s="187" t="s">
        <v>215</v>
      </c>
      <c r="AU191" s="187" t="s">
        <v>111</v>
      </c>
      <c r="AV191" s="11" t="s">
        <v>111</v>
      </c>
      <c r="AW191" s="11" t="s">
        <v>35</v>
      </c>
      <c r="AX191" s="11" t="s">
        <v>78</v>
      </c>
      <c r="AY191" s="187" t="s">
        <v>150</v>
      </c>
    </row>
    <row r="192" spans="2:65" s="11" customFormat="1" ht="16.5" customHeight="1">
      <c r="B192" s="180"/>
      <c r="C192" s="181"/>
      <c r="D192" s="181"/>
      <c r="E192" s="182" t="s">
        <v>5</v>
      </c>
      <c r="F192" s="288" t="s">
        <v>269</v>
      </c>
      <c r="G192" s="289"/>
      <c r="H192" s="289"/>
      <c r="I192" s="289"/>
      <c r="J192" s="181"/>
      <c r="K192" s="183">
        <v>8</v>
      </c>
      <c r="L192" s="181"/>
      <c r="M192" s="181"/>
      <c r="N192" s="181"/>
      <c r="O192" s="181"/>
      <c r="P192" s="181"/>
      <c r="Q192" s="181"/>
      <c r="R192" s="184"/>
      <c r="T192" s="185"/>
      <c r="U192" s="181"/>
      <c r="V192" s="181"/>
      <c r="W192" s="181"/>
      <c r="X192" s="181"/>
      <c r="Y192" s="181"/>
      <c r="Z192" s="181"/>
      <c r="AA192" s="186"/>
      <c r="AT192" s="187" t="s">
        <v>215</v>
      </c>
      <c r="AU192" s="187" t="s">
        <v>111</v>
      </c>
      <c r="AV192" s="11" t="s">
        <v>111</v>
      </c>
      <c r="AW192" s="11" t="s">
        <v>35</v>
      </c>
      <c r="AX192" s="11" t="s">
        <v>78</v>
      </c>
      <c r="AY192" s="187" t="s">
        <v>150</v>
      </c>
    </row>
    <row r="193" spans="2:65" s="12" customFormat="1" ht="16.5" customHeight="1">
      <c r="B193" s="188"/>
      <c r="C193" s="189"/>
      <c r="D193" s="189"/>
      <c r="E193" s="190" t="s">
        <v>5</v>
      </c>
      <c r="F193" s="290" t="s">
        <v>217</v>
      </c>
      <c r="G193" s="291"/>
      <c r="H193" s="291"/>
      <c r="I193" s="291"/>
      <c r="J193" s="189"/>
      <c r="K193" s="191">
        <v>24</v>
      </c>
      <c r="L193" s="189"/>
      <c r="M193" s="189"/>
      <c r="N193" s="189"/>
      <c r="O193" s="189"/>
      <c r="P193" s="189"/>
      <c r="Q193" s="189"/>
      <c r="R193" s="192"/>
      <c r="T193" s="193"/>
      <c r="U193" s="189"/>
      <c r="V193" s="189"/>
      <c r="W193" s="189"/>
      <c r="X193" s="189"/>
      <c r="Y193" s="189"/>
      <c r="Z193" s="189"/>
      <c r="AA193" s="194"/>
      <c r="AT193" s="195" t="s">
        <v>215</v>
      </c>
      <c r="AU193" s="195" t="s">
        <v>111</v>
      </c>
      <c r="AV193" s="12" t="s">
        <v>167</v>
      </c>
      <c r="AW193" s="12" t="s">
        <v>35</v>
      </c>
      <c r="AX193" s="12" t="s">
        <v>86</v>
      </c>
      <c r="AY193" s="195" t="s">
        <v>150</v>
      </c>
    </row>
    <row r="194" spans="2:65" s="1" customFormat="1" ht="16.5" customHeight="1">
      <c r="B194" s="135"/>
      <c r="C194" s="164" t="s">
        <v>11</v>
      </c>
      <c r="D194" s="164" t="s">
        <v>151</v>
      </c>
      <c r="E194" s="165" t="s">
        <v>277</v>
      </c>
      <c r="F194" s="264" t="s">
        <v>278</v>
      </c>
      <c r="G194" s="264"/>
      <c r="H194" s="264"/>
      <c r="I194" s="264"/>
      <c r="J194" s="166" t="s">
        <v>213</v>
      </c>
      <c r="K194" s="167">
        <v>0.48399999999999999</v>
      </c>
      <c r="L194" s="265">
        <v>0</v>
      </c>
      <c r="M194" s="265"/>
      <c r="N194" s="266">
        <f>ROUND(L194*K194,2)</f>
        <v>0</v>
      </c>
      <c r="O194" s="266"/>
      <c r="P194" s="266"/>
      <c r="Q194" s="266"/>
      <c r="R194" s="138"/>
      <c r="T194" s="168" t="s">
        <v>5</v>
      </c>
      <c r="U194" s="47" t="s">
        <v>43</v>
      </c>
      <c r="V194" s="39"/>
      <c r="W194" s="169">
        <f>V194*K194</f>
        <v>0</v>
      </c>
      <c r="X194" s="169">
        <v>0</v>
      </c>
      <c r="Y194" s="169">
        <f>X194*K194</f>
        <v>0</v>
      </c>
      <c r="Z194" s="169">
        <v>0</v>
      </c>
      <c r="AA194" s="170">
        <f>Z194*K194</f>
        <v>0</v>
      </c>
      <c r="AR194" s="22" t="s">
        <v>167</v>
      </c>
      <c r="AT194" s="22" t="s">
        <v>151</v>
      </c>
      <c r="AU194" s="22" t="s">
        <v>111</v>
      </c>
      <c r="AY194" s="22" t="s">
        <v>150</v>
      </c>
      <c r="BE194" s="109">
        <f>IF(U194="základní",N194,0)</f>
        <v>0</v>
      </c>
      <c r="BF194" s="109">
        <f>IF(U194="snížená",N194,0)</f>
        <v>0</v>
      </c>
      <c r="BG194" s="109">
        <f>IF(U194="zákl. přenesená",N194,0)</f>
        <v>0</v>
      </c>
      <c r="BH194" s="109">
        <f>IF(U194="sníž. přenesená",N194,0)</f>
        <v>0</v>
      </c>
      <c r="BI194" s="109">
        <f>IF(U194="nulová",N194,0)</f>
        <v>0</v>
      </c>
      <c r="BJ194" s="22" t="s">
        <v>86</v>
      </c>
      <c r="BK194" s="109">
        <f>ROUND(L194*K194,2)</f>
        <v>0</v>
      </c>
      <c r="BL194" s="22" t="s">
        <v>167</v>
      </c>
      <c r="BM194" s="22" t="s">
        <v>279</v>
      </c>
    </row>
    <row r="195" spans="2:65" s="10" customFormat="1" ht="25.5" customHeight="1">
      <c r="B195" s="173"/>
      <c r="C195" s="174"/>
      <c r="D195" s="174"/>
      <c r="E195" s="175" t="s">
        <v>5</v>
      </c>
      <c r="F195" s="296" t="s">
        <v>241</v>
      </c>
      <c r="G195" s="297"/>
      <c r="H195" s="297"/>
      <c r="I195" s="297"/>
      <c r="J195" s="174"/>
      <c r="K195" s="175" t="s">
        <v>5</v>
      </c>
      <c r="L195" s="174"/>
      <c r="M195" s="174"/>
      <c r="N195" s="174"/>
      <c r="O195" s="174"/>
      <c r="P195" s="174"/>
      <c r="Q195" s="174"/>
      <c r="R195" s="176"/>
      <c r="T195" s="177"/>
      <c r="U195" s="174"/>
      <c r="V195" s="174"/>
      <c r="W195" s="174"/>
      <c r="X195" s="174"/>
      <c r="Y195" s="174"/>
      <c r="Z195" s="174"/>
      <c r="AA195" s="178"/>
      <c r="AT195" s="179" t="s">
        <v>215</v>
      </c>
      <c r="AU195" s="179" t="s">
        <v>111</v>
      </c>
      <c r="AV195" s="10" t="s">
        <v>86</v>
      </c>
      <c r="AW195" s="10" t="s">
        <v>35</v>
      </c>
      <c r="AX195" s="10" t="s">
        <v>78</v>
      </c>
      <c r="AY195" s="179" t="s">
        <v>150</v>
      </c>
    </row>
    <row r="196" spans="2:65" s="11" customFormat="1" ht="25.5" customHeight="1">
      <c r="B196" s="180"/>
      <c r="C196" s="181"/>
      <c r="D196" s="181"/>
      <c r="E196" s="182" t="s">
        <v>5</v>
      </c>
      <c r="F196" s="288" t="s">
        <v>280</v>
      </c>
      <c r="G196" s="289"/>
      <c r="H196" s="289"/>
      <c r="I196" s="289"/>
      <c r="J196" s="181"/>
      <c r="K196" s="183">
        <v>0.48399999999999999</v>
      </c>
      <c r="L196" s="181"/>
      <c r="M196" s="181"/>
      <c r="N196" s="181"/>
      <c r="O196" s="181"/>
      <c r="P196" s="181"/>
      <c r="Q196" s="181"/>
      <c r="R196" s="184"/>
      <c r="T196" s="185"/>
      <c r="U196" s="181"/>
      <c r="V196" s="181"/>
      <c r="W196" s="181"/>
      <c r="X196" s="181"/>
      <c r="Y196" s="181"/>
      <c r="Z196" s="181"/>
      <c r="AA196" s="186"/>
      <c r="AT196" s="187" t="s">
        <v>215</v>
      </c>
      <c r="AU196" s="187" t="s">
        <v>111</v>
      </c>
      <c r="AV196" s="11" t="s">
        <v>111</v>
      </c>
      <c r="AW196" s="11" t="s">
        <v>35</v>
      </c>
      <c r="AX196" s="11" t="s">
        <v>78</v>
      </c>
      <c r="AY196" s="187" t="s">
        <v>150</v>
      </c>
    </row>
    <row r="197" spans="2:65" s="12" customFormat="1" ht="16.5" customHeight="1">
      <c r="B197" s="188"/>
      <c r="C197" s="189"/>
      <c r="D197" s="189"/>
      <c r="E197" s="190" t="s">
        <v>5</v>
      </c>
      <c r="F197" s="290" t="s">
        <v>217</v>
      </c>
      <c r="G197" s="291"/>
      <c r="H197" s="291"/>
      <c r="I197" s="291"/>
      <c r="J197" s="189"/>
      <c r="K197" s="191">
        <v>0.48399999999999999</v>
      </c>
      <c r="L197" s="189"/>
      <c r="M197" s="189"/>
      <c r="N197" s="189"/>
      <c r="O197" s="189"/>
      <c r="P197" s="189"/>
      <c r="Q197" s="189"/>
      <c r="R197" s="192"/>
      <c r="T197" s="193"/>
      <c r="U197" s="189"/>
      <c r="V197" s="189"/>
      <c r="W197" s="189"/>
      <c r="X197" s="189"/>
      <c r="Y197" s="189"/>
      <c r="Z197" s="189"/>
      <c r="AA197" s="194"/>
      <c r="AT197" s="195" t="s">
        <v>215</v>
      </c>
      <c r="AU197" s="195" t="s">
        <v>111</v>
      </c>
      <c r="AV197" s="12" t="s">
        <v>167</v>
      </c>
      <c r="AW197" s="12" t="s">
        <v>35</v>
      </c>
      <c r="AX197" s="12" t="s">
        <v>86</v>
      </c>
      <c r="AY197" s="195" t="s">
        <v>150</v>
      </c>
    </row>
    <row r="198" spans="2:65" s="1" customFormat="1" ht="25.5" customHeight="1">
      <c r="B198" s="135"/>
      <c r="C198" s="164" t="s">
        <v>245</v>
      </c>
      <c r="D198" s="164" t="s">
        <v>151</v>
      </c>
      <c r="E198" s="165" t="s">
        <v>281</v>
      </c>
      <c r="F198" s="264" t="s">
        <v>282</v>
      </c>
      <c r="G198" s="264"/>
      <c r="H198" s="264"/>
      <c r="I198" s="264"/>
      <c r="J198" s="166" t="s">
        <v>220</v>
      </c>
      <c r="K198" s="167">
        <v>4</v>
      </c>
      <c r="L198" s="265">
        <v>0</v>
      </c>
      <c r="M198" s="265"/>
      <c r="N198" s="266">
        <f>ROUND(L198*K198,2)</f>
        <v>0</v>
      </c>
      <c r="O198" s="266"/>
      <c r="P198" s="266"/>
      <c r="Q198" s="266"/>
      <c r="R198" s="138"/>
      <c r="T198" s="168" t="s">
        <v>5</v>
      </c>
      <c r="U198" s="47" t="s">
        <v>43</v>
      </c>
      <c r="V198" s="39"/>
      <c r="W198" s="169">
        <f>V198*K198</f>
        <v>0</v>
      </c>
      <c r="X198" s="169">
        <v>0</v>
      </c>
      <c r="Y198" s="169">
        <f>X198*K198</f>
        <v>0</v>
      </c>
      <c r="Z198" s="169">
        <v>0</v>
      </c>
      <c r="AA198" s="170">
        <f>Z198*K198</f>
        <v>0</v>
      </c>
      <c r="AR198" s="22" t="s">
        <v>167</v>
      </c>
      <c r="AT198" s="22" t="s">
        <v>151</v>
      </c>
      <c r="AU198" s="22" t="s">
        <v>111</v>
      </c>
      <c r="AY198" s="22" t="s">
        <v>150</v>
      </c>
      <c r="BE198" s="109">
        <f>IF(U198="základní",N198,0)</f>
        <v>0</v>
      </c>
      <c r="BF198" s="109">
        <f>IF(U198="snížená",N198,0)</f>
        <v>0</v>
      </c>
      <c r="BG198" s="109">
        <f>IF(U198="zákl. přenesená",N198,0)</f>
        <v>0</v>
      </c>
      <c r="BH198" s="109">
        <f>IF(U198="sníž. přenesená",N198,0)</f>
        <v>0</v>
      </c>
      <c r="BI198" s="109">
        <f>IF(U198="nulová",N198,0)</f>
        <v>0</v>
      </c>
      <c r="BJ198" s="22" t="s">
        <v>86</v>
      </c>
      <c r="BK198" s="109">
        <f>ROUND(L198*K198,2)</f>
        <v>0</v>
      </c>
      <c r="BL198" s="22" t="s">
        <v>167</v>
      </c>
      <c r="BM198" s="22" t="s">
        <v>283</v>
      </c>
    </row>
    <row r="199" spans="2:65" s="10" customFormat="1" ht="25.5" customHeight="1">
      <c r="B199" s="173"/>
      <c r="C199" s="174"/>
      <c r="D199" s="174"/>
      <c r="E199" s="175" t="s">
        <v>5</v>
      </c>
      <c r="F199" s="296" t="s">
        <v>214</v>
      </c>
      <c r="G199" s="297"/>
      <c r="H199" s="297"/>
      <c r="I199" s="297"/>
      <c r="J199" s="174"/>
      <c r="K199" s="175" t="s">
        <v>5</v>
      </c>
      <c r="L199" s="174"/>
      <c r="M199" s="174"/>
      <c r="N199" s="174"/>
      <c r="O199" s="174"/>
      <c r="P199" s="174"/>
      <c r="Q199" s="174"/>
      <c r="R199" s="176"/>
      <c r="T199" s="177"/>
      <c r="U199" s="174"/>
      <c r="V199" s="174"/>
      <c r="W199" s="174"/>
      <c r="X199" s="174"/>
      <c r="Y199" s="174"/>
      <c r="Z199" s="174"/>
      <c r="AA199" s="178"/>
      <c r="AT199" s="179" t="s">
        <v>215</v>
      </c>
      <c r="AU199" s="179" t="s">
        <v>111</v>
      </c>
      <c r="AV199" s="10" t="s">
        <v>86</v>
      </c>
      <c r="AW199" s="10" t="s">
        <v>35</v>
      </c>
      <c r="AX199" s="10" t="s">
        <v>78</v>
      </c>
      <c r="AY199" s="179" t="s">
        <v>150</v>
      </c>
    </row>
    <row r="200" spans="2:65" s="11" customFormat="1" ht="25.5" customHeight="1">
      <c r="B200" s="180"/>
      <c r="C200" s="181"/>
      <c r="D200" s="181"/>
      <c r="E200" s="182" t="s">
        <v>5</v>
      </c>
      <c r="F200" s="288" t="s">
        <v>284</v>
      </c>
      <c r="G200" s="289"/>
      <c r="H200" s="289"/>
      <c r="I200" s="289"/>
      <c r="J200" s="181"/>
      <c r="K200" s="183">
        <v>4</v>
      </c>
      <c r="L200" s="181"/>
      <c r="M200" s="181"/>
      <c r="N200" s="181"/>
      <c r="O200" s="181"/>
      <c r="P200" s="181"/>
      <c r="Q200" s="181"/>
      <c r="R200" s="184"/>
      <c r="T200" s="185"/>
      <c r="U200" s="181"/>
      <c r="V200" s="181"/>
      <c r="W200" s="181"/>
      <c r="X200" s="181"/>
      <c r="Y200" s="181"/>
      <c r="Z200" s="181"/>
      <c r="AA200" s="186"/>
      <c r="AT200" s="187" t="s">
        <v>215</v>
      </c>
      <c r="AU200" s="187" t="s">
        <v>111</v>
      </c>
      <c r="AV200" s="11" t="s">
        <v>111</v>
      </c>
      <c r="AW200" s="11" t="s">
        <v>35</v>
      </c>
      <c r="AX200" s="11" t="s">
        <v>78</v>
      </c>
      <c r="AY200" s="187" t="s">
        <v>150</v>
      </c>
    </row>
    <row r="201" spans="2:65" s="12" customFormat="1" ht="16.5" customHeight="1">
      <c r="B201" s="188"/>
      <c r="C201" s="189"/>
      <c r="D201" s="189"/>
      <c r="E201" s="190" t="s">
        <v>5</v>
      </c>
      <c r="F201" s="290" t="s">
        <v>217</v>
      </c>
      <c r="G201" s="291"/>
      <c r="H201" s="291"/>
      <c r="I201" s="291"/>
      <c r="J201" s="189"/>
      <c r="K201" s="191">
        <v>4</v>
      </c>
      <c r="L201" s="189"/>
      <c r="M201" s="189"/>
      <c r="N201" s="189"/>
      <c r="O201" s="189"/>
      <c r="P201" s="189"/>
      <c r="Q201" s="189"/>
      <c r="R201" s="192"/>
      <c r="T201" s="193"/>
      <c r="U201" s="189"/>
      <c r="V201" s="189"/>
      <c r="W201" s="189"/>
      <c r="X201" s="189"/>
      <c r="Y201" s="189"/>
      <c r="Z201" s="189"/>
      <c r="AA201" s="194"/>
      <c r="AT201" s="195" t="s">
        <v>215</v>
      </c>
      <c r="AU201" s="195" t="s">
        <v>111</v>
      </c>
      <c r="AV201" s="12" t="s">
        <v>167</v>
      </c>
      <c r="AW201" s="12" t="s">
        <v>35</v>
      </c>
      <c r="AX201" s="12" t="s">
        <v>86</v>
      </c>
      <c r="AY201" s="195" t="s">
        <v>150</v>
      </c>
    </row>
    <row r="202" spans="2:65" s="1" customFormat="1" ht="38.25" customHeight="1">
      <c r="B202" s="135"/>
      <c r="C202" s="164" t="s">
        <v>285</v>
      </c>
      <c r="D202" s="164" t="s">
        <v>151</v>
      </c>
      <c r="E202" s="165" t="s">
        <v>286</v>
      </c>
      <c r="F202" s="264" t="s">
        <v>287</v>
      </c>
      <c r="G202" s="264"/>
      <c r="H202" s="264"/>
      <c r="I202" s="264"/>
      <c r="J202" s="166" t="s">
        <v>213</v>
      </c>
      <c r="K202" s="167">
        <v>0.5</v>
      </c>
      <c r="L202" s="265">
        <v>0</v>
      </c>
      <c r="M202" s="265"/>
      <c r="N202" s="266">
        <f>ROUND(L202*K202,2)</f>
        <v>0</v>
      </c>
      <c r="O202" s="266"/>
      <c r="P202" s="266"/>
      <c r="Q202" s="266"/>
      <c r="R202" s="138"/>
      <c r="T202" s="168" t="s">
        <v>5</v>
      </c>
      <c r="U202" s="47" t="s">
        <v>43</v>
      </c>
      <c r="V202" s="39"/>
      <c r="W202" s="169">
        <f>V202*K202</f>
        <v>0</v>
      </c>
      <c r="X202" s="169">
        <v>0</v>
      </c>
      <c r="Y202" s="169">
        <f>X202*K202</f>
        <v>0</v>
      </c>
      <c r="Z202" s="169">
        <v>0</v>
      </c>
      <c r="AA202" s="170">
        <f>Z202*K202</f>
        <v>0</v>
      </c>
      <c r="AR202" s="22" t="s">
        <v>167</v>
      </c>
      <c r="AT202" s="22" t="s">
        <v>151</v>
      </c>
      <c r="AU202" s="22" t="s">
        <v>111</v>
      </c>
      <c r="AY202" s="22" t="s">
        <v>150</v>
      </c>
      <c r="BE202" s="109">
        <f>IF(U202="základní",N202,0)</f>
        <v>0</v>
      </c>
      <c r="BF202" s="109">
        <f>IF(U202="snížená",N202,0)</f>
        <v>0</v>
      </c>
      <c r="BG202" s="109">
        <f>IF(U202="zákl. přenesená",N202,0)</f>
        <v>0</v>
      </c>
      <c r="BH202" s="109">
        <f>IF(U202="sníž. přenesená",N202,0)</f>
        <v>0</v>
      </c>
      <c r="BI202" s="109">
        <f>IF(U202="nulová",N202,0)</f>
        <v>0</v>
      </c>
      <c r="BJ202" s="22" t="s">
        <v>86</v>
      </c>
      <c r="BK202" s="109">
        <f>ROUND(L202*K202,2)</f>
        <v>0</v>
      </c>
      <c r="BL202" s="22" t="s">
        <v>167</v>
      </c>
      <c r="BM202" s="22" t="s">
        <v>288</v>
      </c>
    </row>
    <row r="203" spans="2:65" s="10" customFormat="1" ht="25.5" customHeight="1">
      <c r="B203" s="173"/>
      <c r="C203" s="174"/>
      <c r="D203" s="174"/>
      <c r="E203" s="175" t="s">
        <v>5</v>
      </c>
      <c r="F203" s="296" t="s">
        <v>214</v>
      </c>
      <c r="G203" s="297"/>
      <c r="H203" s="297"/>
      <c r="I203" s="297"/>
      <c r="J203" s="174"/>
      <c r="K203" s="175" t="s">
        <v>5</v>
      </c>
      <c r="L203" s="174"/>
      <c r="M203" s="174"/>
      <c r="N203" s="174"/>
      <c r="O203" s="174"/>
      <c r="P203" s="174"/>
      <c r="Q203" s="174"/>
      <c r="R203" s="176"/>
      <c r="T203" s="177"/>
      <c r="U203" s="174"/>
      <c r="V203" s="174"/>
      <c r="W203" s="174"/>
      <c r="X203" s="174"/>
      <c r="Y203" s="174"/>
      <c r="Z203" s="174"/>
      <c r="AA203" s="178"/>
      <c r="AT203" s="179" t="s">
        <v>215</v>
      </c>
      <c r="AU203" s="179" t="s">
        <v>111</v>
      </c>
      <c r="AV203" s="10" t="s">
        <v>86</v>
      </c>
      <c r="AW203" s="10" t="s">
        <v>35</v>
      </c>
      <c r="AX203" s="10" t="s">
        <v>78</v>
      </c>
      <c r="AY203" s="179" t="s">
        <v>150</v>
      </c>
    </row>
    <row r="204" spans="2:65" s="10" customFormat="1" ht="25.5" customHeight="1">
      <c r="B204" s="173"/>
      <c r="C204" s="174"/>
      <c r="D204" s="174"/>
      <c r="E204" s="175" t="s">
        <v>5</v>
      </c>
      <c r="F204" s="298" t="s">
        <v>289</v>
      </c>
      <c r="G204" s="299"/>
      <c r="H204" s="299"/>
      <c r="I204" s="299"/>
      <c r="J204" s="174"/>
      <c r="K204" s="175" t="s">
        <v>5</v>
      </c>
      <c r="L204" s="174"/>
      <c r="M204" s="174"/>
      <c r="N204" s="174"/>
      <c r="O204" s="174"/>
      <c r="P204" s="174"/>
      <c r="Q204" s="174"/>
      <c r="R204" s="176"/>
      <c r="T204" s="177"/>
      <c r="U204" s="174"/>
      <c r="V204" s="174"/>
      <c r="W204" s="174"/>
      <c r="X204" s="174"/>
      <c r="Y204" s="174"/>
      <c r="Z204" s="174"/>
      <c r="AA204" s="178"/>
      <c r="AT204" s="179" t="s">
        <v>215</v>
      </c>
      <c r="AU204" s="179" t="s">
        <v>111</v>
      </c>
      <c r="AV204" s="10" t="s">
        <v>86</v>
      </c>
      <c r="AW204" s="10" t="s">
        <v>35</v>
      </c>
      <c r="AX204" s="10" t="s">
        <v>78</v>
      </c>
      <c r="AY204" s="179" t="s">
        <v>150</v>
      </c>
    </row>
    <row r="205" spans="2:65" s="11" customFormat="1" ht="16.5" customHeight="1">
      <c r="B205" s="180"/>
      <c r="C205" s="181"/>
      <c r="D205" s="181"/>
      <c r="E205" s="182" t="s">
        <v>5</v>
      </c>
      <c r="F205" s="288" t="s">
        <v>290</v>
      </c>
      <c r="G205" s="289"/>
      <c r="H205" s="289"/>
      <c r="I205" s="289"/>
      <c r="J205" s="181"/>
      <c r="K205" s="183">
        <v>0.5</v>
      </c>
      <c r="L205" s="181"/>
      <c r="M205" s="181"/>
      <c r="N205" s="181"/>
      <c r="O205" s="181"/>
      <c r="P205" s="181"/>
      <c r="Q205" s="181"/>
      <c r="R205" s="184"/>
      <c r="T205" s="185"/>
      <c r="U205" s="181"/>
      <c r="V205" s="181"/>
      <c r="W205" s="181"/>
      <c r="X205" s="181"/>
      <c r="Y205" s="181"/>
      <c r="Z205" s="181"/>
      <c r="AA205" s="186"/>
      <c r="AT205" s="187" t="s">
        <v>215</v>
      </c>
      <c r="AU205" s="187" t="s">
        <v>111</v>
      </c>
      <c r="AV205" s="11" t="s">
        <v>111</v>
      </c>
      <c r="AW205" s="11" t="s">
        <v>35</v>
      </c>
      <c r="AX205" s="11" t="s">
        <v>78</v>
      </c>
      <c r="AY205" s="187" t="s">
        <v>150</v>
      </c>
    </row>
    <row r="206" spans="2:65" s="12" customFormat="1" ht="16.5" customHeight="1">
      <c r="B206" s="188"/>
      <c r="C206" s="189"/>
      <c r="D206" s="189"/>
      <c r="E206" s="190" t="s">
        <v>5</v>
      </c>
      <c r="F206" s="290" t="s">
        <v>217</v>
      </c>
      <c r="G206" s="291"/>
      <c r="H206" s="291"/>
      <c r="I206" s="291"/>
      <c r="J206" s="189"/>
      <c r="K206" s="191">
        <v>0.5</v>
      </c>
      <c r="L206" s="189"/>
      <c r="M206" s="189"/>
      <c r="N206" s="189"/>
      <c r="O206" s="189"/>
      <c r="P206" s="189"/>
      <c r="Q206" s="189"/>
      <c r="R206" s="192"/>
      <c r="T206" s="193"/>
      <c r="U206" s="189"/>
      <c r="V206" s="189"/>
      <c r="W206" s="189"/>
      <c r="X206" s="189"/>
      <c r="Y206" s="189"/>
      <c r="Z206" s="189"/>
      <c r="AA206" s="194"/>
      <c r="AT206" s="195" t="s">
        <v>215</v>
      </c>
      <c r="AU206" s="195" t="s">
        <v>111</v>
      </c>
      <c r="AV206" s="12" t="s">
        <v>167</v>
      </c>
      <c r="AW206" s="12" t="s">
        <v>35</v>
      </c>
      <c r="AX206" s="12" t="s">
        <v>86</v>
      </c>
      <c r="AY206" s="195" t="s">
        <v>150</v>
      </c>
    </row>
    <row r="207" spans="2:65" s="1" customFormat="1" ht="25.5" customHeight="1">
      <c r="B207" s="135"/>
      <c r="C207" s="164" t="s">
        <v>250</v>
      </c>
      <c r="D207" s="164" t="s">
        <v>151</v>
      </c>
      <c r="E207" s="165" t="s">
        <v>291</v>
      </c>
      <c r="F207" s="264" t="s">
        <v>292</v>
      </c>
      <c r="G207" s="264"/>
      <c r="H207" s="264"/>
      <c r="I207" s="264"/>
      <c r="J207" s="166" t="s">
        <v>293</v>
      </c>
      <c r="K207" s="167">
        <v>10</v>
      </c>
      <c r="L207" s="265">
        <v>0</v>
      </c>
      <c r="M207" s="265"/>
      <c r="N207" s="266">
        <f>ROUND(L207*K207,2)</f>
        <v>0</v>
      </c>
      <c r="O207" s="266"/>
      <c r="P207" s="266"/>
      <c r="Q207" s="266"/>
      <c r="R207" s="138"/>
      <c r="T207" s="168" t="s">
        <v>5</v>
      </c>
      <c r="U207" s="47" t="s">
        <v>43</v>
      </c>
      <c r="V207" s="39"/>
      <c r="W207" s="169">
        <f>V207*K207</f>
        <v>0</v>
      </c>
      <c r="X207" s="169">
        <v>0</v>
      </c>
      <c r="Y207" s="169">
        <f>X207*K207</f>
        <v>0</v>
      </c>
      <c r="Z207" s="169">
        <v>0</v>
      </c>
      <c r="AA207" s="170">
        <f>Z207*K207</f>
        <v>0</v>
      </c>
      <c r="AR207" s="22" t="s">
        <v>167</v>
      </c>
      <c r="AT207" s="22" t="s">
        <v>151</v>
      </c>
      <c r="AU207" s="22" t="s">
        <v>111</v>
      </c>
      <c r="AY207" s="22" t="s">
        <v>150</v>
      </c>
      <c r="BE207" s="109">
        <f>IF(U207="základní",N207,0)</f>
        <v>0</v>
      </c>
      <c r="BF207" s="109">
        <f>IF(U207="snížená",N207,0)</f>
        <v>0</v>
      </c>
      <c r="BG207" s="109">
        <f>IF(U207="zákl. přenesená",N207,0)</f>
        <v>0</v>
      </c>
      <c r="BH207" s="109">
        <f>IF(U207="sníž. přenesená",N207,0)</f>
        <v>0</v>
      </c>
      <c r="BI207" s="109">
        <f>IF(U207="nulová",N207,0)</f>
        <v>0</v>
      </c>
      <c r="BJ207" s="22" t="s">
        <v>86</v>
      </c>
      <c r="BK207" s="109">
        <f>ROUND(L207*K207,2)</f>
        <v>0</v>
      </c>
      <c r="BL207" s="22" t="s">
        <v>167</v>
      </c>
      <c r="BM207" s="22" t="s">
        <v>294</v>
      </c>
    </row>
    <row r="208" spans="2:65" s="10" customFormat="1" ht="25.5" customHeight="1">
      <c r="B208" s="173"/>
      <c r="C208" s="174"/>
      <c r="D208" s="174"/>
      <c r="E208" s="175" t="s">
        <v>5</v>
      </c>
      <c r="F208" s="296" t="s">
        <v>214</v>
      </c>
      <c r="G208" s="297"/>
      <c r="H208" s="297"/>
      <c r="I208" s="297"/>
      <c r="J208" s="174"/>
      <c r="K208" s="175" t="s">
        <v>5</v>
      </c>
      <c r="L208" s="174"/>
      <c r="M208" s="174"/>
      <c r="N208" s="174"/>
      <c r="O208" s="174"/>
      <c r="P208" s="174"/>
      <c r="Q208" s="174"/>
      <c r="R208" s="176"/>
      <c r="T208" s="177"/>
      <c r="U208" s="174"/>
      <c r="V208" s="174"/>
      <c r="W208" s="174"/>
      <c r="X208" s="174"/>
      <c r="Y208" s="174"/>
      <c r="Z208" s="174"/>
      <c r="AA208" s="178"/>
      <c r="AT208" s="179" t="s">
        <v>215</v>
      </c>
      <c r="AU208" s="179" t="s">
        <v>111</v>
      </c>
      <c r="AV208" s="10" t="s">
        <v>86</v>
      </c>
      <c r="AW208" s="10" t="s">
        <v>35</v>
      </c>
      <c r="AX208" s="10" t="s">
        <v>78</v>
      </c>
      <c r="AY208" s="179" t="s">
        <v>150</v>
      </c>
    </row>
    <row r="209" spans="2:65" s="10" customFormat="1" ht="38.25" customHeight="1">
      <c r="B209" s="173"/>
      <c r="C209" s="174"/>
      <c r="D209" s="174"/>
      <c r="E209" s="175" t="s">
        <v>5</v>
      </c>
      <c r="F209" s="298" t="s">
        <v>295</v>
      </c>
      <c r="G209" s="299"/>
      <c r="H209" s="299"/>
      <c r="I209" s="299"/>
      <c r="J209" s="174"/>
      <c r="K209" s="175" t="s">
        <v>5</v>
      </c>
      <c r="L209" s="174"/>
      <c r="M209" s="174"/>
      <c r="N209" s="174"/>
      <c r="O209" s="174"/>
      <c r="P209" s="174"/>
      <c r="Q209" s="174"/>
      <c r="R209" s="176"/>
      <c r="T209" s="177"/>
      <c r="U209" s="174"/>
      <c r="V209" s="174"/>
      <c r="W209" s="174"/>
      <c r="X209" s="174"/>
      <c r="Y209" s="174"/>
      <c r="Z209" s="174"/>
      <c r="AA209" s="178"/>
      <c r="AT209" s="179" t="s">
        <v>215</v>
      </c>
      <c r="AU209" s="179" t="s">
        <v>111</v>
      </c>
      <c r="AV209" s="10" t="s">
        <v>86</v>
      </c>
      <c r="AW209" s="10" t="s">
        <v>35</v>
      </c>
      <c r="AX209" s="10" t="s">
        <v>78</v>
      </c>
      <c r="AY209" s="179" t="s">
        <v>150</v>
      </c>
    </row>
    <row r="210" spans="2:65" s="11" customFormat="1" ht="16.5" customHeight="1">
      <c r="B210" s="180"/>
      <c r="C210" s="181"/>
      <c r="D210" s="181"/>
      <c r="E210" s="182" t="s">
        <v>5</v>
      </c>
      <c r="F210" s="288" t="s">
        <v>231</v>
      </c>
      <c r="G210" s="289"/>
      <c r="H210" s="289"/>
      <c r="I210" s="289"/>
      <c r="J210" s="181"/>
      <c r="K210" s="183">
        <v>10</v>
      </c>
      <c r="L210" s="181"/>
      <c r="M210" s="181"/>
      <c r="N210" s="181"/>
      <c r="O210" s="181"/>
      <c r="P210" s="181"/>
      <c r="Q210" s="181"/>
      <c r="R210" s="184"/>
      <c r="T210" s="185"/>
      <c r="U210" s="181"/>
      <c r="V210" s="181"/>
      <c r="W210" s="181"/>
      <c r="X210" s="181"/>
      <c r="Y210" s="181"/>
      <c r="Z210" s="181"/>
      <c r="AA210" s="186"/>
      <c r="AT210" s="187" t="s">
        <v>215</v>
      </c>
      <c r="AU210" s="187" t="s">
        <v>111</v>
      </c>
      <c r="AV210" s="11" t="s">
        <v>111</v>
      </c>
      <c r="AW210" s="11" t="s">
        <v>35</v>
      </c>
      <c r="AX210" s="11" t="s">
        <v>78</v>
      </c>
      <c r="AY210" s="187" t="s">
        <v>150</v>
      </c>
    </row>
    <row r="211" spans="2:65" s="12" customFormat="1" ht="16.5" customHeight="1">
      <c r="B211" s="188"/>
      <c r="C211" s="189"/>
      <c r="D211" s="189"/>
      <c r="E211" s="190" t="s">
        <v>5</v>
      </c>
      <c r="F211" s="290" t="s">
        <v>217</v>
      </c>
      <c r="G211" s="291"/>
      <c r="H211" s="291"/>
      <c r="I211" s="291"/>
      <c r="J211" s="189"/>
      <c r="K211" s="191">
        <v>10</v>
      </c>
      <c r="L211" s="189"/>
      <c r="M211" s="189"/>
      <c r="N211" s="189"/>
      <c r="O211" s="189"/>
      <c r="P211" s="189"/>
      <c r="Q211" s="189"/>
      <c r="R211" s="192"/>
      <c r="T211" s="193"/>
      <c r="U211" s="189"/>
      <c r="V211" s="189"/>
      <c r="W211" s="189"/>
      <c r="X211" s="189"/>
      <c r="Y211" s="189"/>
      <c r="Z211" s="189"/>
      <c r="AA211" s="194"/>
      <c r="AT211" s="195" t="s">
        <v>215</v>
      </c>
      <c r="AU211" s="195" t="s">
        <v>111</v>
      </c>
      <c r="AV211" s="12" t="s">
        <v>167</v>
      </c>
      <c r="AW211" s="12" t="s">
        <v>35</v>
      </c>
      <c r="AX211" s="12" t="s">
        <v>86</v>
      </c>
      <c r="AY211" s="195" t="s">
        <v>150</v>
      </c>
    </row>
    <row r="212" spans="2:65" s="9" customFormat="1" ht="29.85" customHeight="1">
      <c r="B212" s="153"/>
      <c r="C212" s="154"/>
      <c r="D212" s="163" t="s">
        <v>204</v>
      </c>
      <c r="E212" s="163"/>
      <c r="F212" s="163"/>
      <c r="G212" s="163"/>
      <c r="H212" s="163"/>
      <c r="I212" s="163"/>
      <c r="J212" s="163"/>
      <c r="K212" s="163"/>
      <c r="L212" s="163"/>
      <c r="M212" s="163"/>
      <c r="N212" s="261">
        <f>BK212</f>
        <v>0</v>
      </c>
      <c r="O212" s="262"/>
      <c r="P212" s="262"/>
      <c r="Q212" s="262"/>
      <c r="R212" s="156"/>
      <c r="T212" s="157"/>
      <c r="U212" s="154"/>
      <c r="V212" s="154"/>
      <c r="W212" s="158">
        <f>SUM(W213:W218)</f>
        <v>0</v>
      </c>
      <c r="X212" s="154"/>
      <c r="Y212" s="158">
        <f>SUM(Y213:Y218)</f>
        <v>0</v>
      </c>
      <c r="Z212" s="154"/>
      <c r="AA212" s="159">
        <f>SUM(AA213:AA218)</f>
        <v>0</v>
      </c>
      <c r="AR212" s="160" t="s">
        <v>86</v>
      </c>
      <c r="AT212" s="161" t="s">
        <v>77</v>
      </c>
      <c r="AU212" s="161" t="s">
        <v>86</v>
      </c>
      <c r="AY212" s="160" t="s">
        <v>150</v>
      </c>
      <c r="BK212" s="162">
        <f>SUM(BK213:BK218)</f>
        <v>0</v>
      </c>
    </row>
    <row r="213" spans="2:65" s="1" customFormat="1" ht="25.5" customHeight="1">
      <c r="B213" s="135"/>
      <c r="C213" s="164" t="s">
        <v>296</v>
      </c>
      <c r="D213" s="164" t="s">
        <v>151</v>
      </c>
      <c r="E213" s="165" t="s">
        <v>297</v>
      </c>
      <c r="F213" s="264" t="s">
        <v>298</v>
      </c>
      <c r="G213" s="264"/>
      <c r="H213" s="264"/>
      <c r="I213" s="264"/>
      <c r="J213" s="166" t="s">
        <v>226</v>
      </c>
      <c r="K213" s="167">
        <v>1.302</v>
      </c>
      <c r="L213" s="265">
        <v>0</v>
      </c>
      <c r="M213" s="265"/>
      <c r="N213" s="266">
        <f>ROUND(L213*K213,2)</f>
        <v>0</v>
      </c>
      <c r="O213" s="266"/>
      <c r="P213" s="266"/>
      <c r="Q213" s="266"/>
      <c r="R213" s="138"/>
      <c r="T213" s="168" t="s">
        <v>5</v>
      </c>
      <c r="U213" s="47" t="s">
        <v>43</v>
      </c>
      <c r="V213" s="39"/>
      <c r="W213" s="169">
        <f>V213*K213</f>
        <v>0</v>
      </c>
      <c r="X213" s="169">
        <v>0</v>
      </c>
      <c r="Y213" s="169">
        <f>X213*K213</f>
        <v>0</v>
      </c>
      <c r="Z213" s="169">
        <v>0</v>
      </c>
      <c r="AA213" s="170">
        <f>Z213*K213</f>
        <v>0</v>
      </c>
      <c r="AR213" s="22" t="s">
        <v>167</v>
      </c>
      <c r="AT213" s="22" t="s">
        <v>151</v>
      </c>
      <c r="AU213" s="22" t="s">
        <v>111</v>
      </c>
      <c r="AY213" s="22" t="s">
        <v>150</v>
      </c>
      <c r="BE213" s="109">
        <f>IF(U213="základní",N213,0)</f>
        <v>0</v>
      </c>
      <c r="BF213" s="109">
        <f>IF(U213="snížená",N213,0)</f>
        <v>0</v>
      </c>
      <c r="BG213" s="109">
        <f>IF(U213="zákl. přenesená",N213,0)</f>
        <v>0</v>
      </c>
      <c r="BH213" s="109">
        <f>IF(U213="sníž. přenesená",N213,0)</f>
        <v>0</v>
      </c>
      <c r="BI213" s="109">
        <f>IF(U213="nulová",N213,0)</f>
        <v>0</v>
      </c>
      <c r="BJ213" s="22" t="s">
        <v>86</v>
      </c>
      <c r="BK213" s="109">
        <f>ROUND(L213*K213,2)</f>
        <v>0</v>
      </c>
      <c r="BL213" s="22" t="s">
        <v>167</v>
      </c>
      <c r="BM213" s="22" t="s">
        <v>299</v>
      </c>
    </row>
    <row r="214" spans="2:65" s="1" customFormat="1" ht="25.5" customHeight="1">
      <c r="B214" s="135"/>
      <c r="C214" s="164" t="s">
        <v>255</v>
      </c>
      <c r="D214" s="164" t="s">
        <v>151</v>
      </c>
      <c r="E214" s="165" t="s">
        <v>300</v>
      </c>
      <c r="F214" s="264" t="s">
        <v>301</v>
      </c>
      <c r="G214" s="264"/>
      <c r="H214" s="264"/>
      <c r="I214" s="264"/>
      <c r="J214" s="166" t="s">
        <v>226</v>
      </c>
      <c r="K214" s="167">
        <v>11.718</v>
      </c>
      <c r="L214" s="265">
        <v>0</v>
      </c>
      <c r="M214" s="265"/>
      <c r="N214" s="266">
        <f>ROUND(L214*K214,2)</f>
        <v>0</v>
      </c>
      <c r="O214" s="266"/>
      <c r="P214" s="266"/>
      <c r="Q214" s="266"/>
      <c r="R214" s="138"/>
      <c r="T214" s="168" t="s">
        <v>5</v>
      </c>
      <c r="U214" s="47" t="s">
        <v>43</v>
      </c>
      <c r="V214" s="39"/>
      <c r="W214" s="169">
        <f>V214*K214</f>
        <v>0</v>
      </c>
      <c r="X214" s="169">
        <v>0</v>
      </c>
      <c r="Y214" s="169">
        <f>X214*K214</f>
        <v>0</v>
      </c>
      <c r="Z214" s="169">
        <v>0</v>
      </c>
      <c r="AA214" s="170">
        <f>Z214*K214</f>
        <v>0</v>
      </c>
      <c r="AR214" s="22" t="s">
        <v>167</v>
      </c>
      <c r="AT214" s="22" t="s">
        <v>151</v>
      </c>
      <c r="AU214" s="22" t="s">
        <v>111</v>
      </c>
      <c r="AY214" s="22" t="s">
        <v>150</v>
      </c>
      <c r="BE214" s="109">
        <f>IF(U214="základní",N214,0)</f>
        <v>0</v>
      </c>
      <c r="BF214" s="109">
        <f>IF(U214="snížená",N214,0)</f>
        <v>0</v>
      </c>
      <c r="BG214" s="109">
        <f>IF(U214="zákl. přenesená",N214,0)</f>
        <v>0</v>
      </c>
      <c r="BH214" s="109">
        <f>IF(U214="sníž. přenesená",N214,0)</f>
        <v>0</v>
      </c>
      <c r="BI214" s="109">
        <f>IF(U214="nulová",N214,0)</f>
        <v>0</v>
      </c>
      <c r="BJ214" s="22" t="s">
        <v>86</v>
      </c>
      <c r="BK214" s="109">
        <f>ROUND(L214*K214,2)</f>
        <v>0</v>
      </c>
      <c r="BL214" s="22" t="s">
        <v>167</v>
      </c>
      <c r="BM214" s="22" t="s">
        <v>302</v>
      </c>
    </row>
    <row r="215" spans="2:65" s="11" customFormat="1" ht="16.5" customHeight="1">
      <c r="B215" s="180"/>
      <c r="C215" s="181"/>
      <c r="D215" s="181"/>
      <c r="E215" s="182" t="s">
        <v>5</v>
      </c>
      <c r="F215" s="303" t="s">
        <v>303</v>
      </c>
      <c r="G215" s="304"/>
      <c r="H215" s="304"/>
      <c r="I215" s="304"/>
      <c r="J215" s="181"/>
      <c r="K215" s="183">
        <v>11.718</v>
      </c>
      <c r="L215" s="181"/>
      <c r="M215" s="181"/>
      <c r="N215" s="181"/>
      <c r="O215" s="181"/>
      <c r="P215" s="181"/>
      <c r="Q215" s="181"/>
      <c r="R215" s="184"/>
      <c r="T215" s="185"/>
      <c r="U215" s="181"/>
      <c r="V215" s="181"/>
      <c r="W215" s="181"/>
      <c r="X215" s="181"/>
      <c r="Y215" s="181"/>
      <c r="Z215" s="181"/>
      <c r="AA215" s="186"/>
      <c r="AT215" s="187" t="s">
        <v>215</v>
      </c>
      <c r="AU215" s="187" t="s">
        <v>111</v>
      </c>
      <c r="AV215" s="11" t="s">
        <v>111</v>
      </c>
      <c r="AW215" s="11" t="s">
        <v>35</v>
      </c>
      <c r="AX215" s="11" t="s">
        <v>78</v>
      </c>
      <c r="AY215" s="187" t="s">
        <v>150</v>
      </c>
    </row>
    <row r="216" spans="2:65" s="12" customFormat="1" ht="16.5" customHeight="1">
      <c r="B216" s="188"/>
      <c r="C216" s="189"/>
      <c r="D216" s="189"/>
      <c r="E216" s="190" t="s">
        <v>5</v>
      </c>
      <c r="F216" s="290" t="s">
        <v>217</v>
      </c>
      <c r="G216" s="291"/>
      <c r="H216" s="291"/>
      <c r="I216" s="291"/>
      <c r="J216" s="189"/>
      <c r="K216" s="191">
        <v>11.718</v>
      </c>
      <c r="L216" s="189"/>
      <c r="M216" s="189"/>
      <c r="N216" s="189"/>
      <c r="O216" s="189"/>
      <c r="P216" s="189"/>
      <c r="Q216" s="189"/>
      <c r="R216" s="192"/>
      <c r="T216" s="193"/>
      <c r="U216" s="189"/>
      <c r="V216" s="189"/>
      <c r="W216" s="189"/>
      <c r="X216" s="189"/>
      <c r="Y216" s="189"/>
      <c r="Z216" s="189"/>
      <c r="AA216" s="194"/>
      <c r="AT216" s="195" t="s">
        <v>215</v>
      </c>
      <c r="AU216" s="195" t="s">
        <v>111</v>
      </c>
      <c r="AV216" s="12" t="s">
        <v>167</v>
      </c>
      <c r="AW216" s="12" t="s">
        <v>35</v>
      </c>
      <c r="AX216" s="12" t="s">
        <v>86</v>
      </c>
      <c r="AY216" s="195" t="s">
        <v>150</v>
      </c>
    </row>
    <row r="217" spans="2:65" s="1" customFormat="1" ht="38.25" customHeight="1">
      <c r="B217" s="135"/>
      <c r="C217" s="164" t="s">
        <v>10</v>
      </c>
      <c r="D217" s="164" t="s">
        <v>151</v>
      </c>
      <c r="E217" s="165" t="s">
        <v>304</v>
      </c>
      <c r="F217" s="264" t="s">
        <v>305</v>
      </c>
      <c r="G217" s="264"/>
      <c r="H217" s="264"/>
      <c r="I217" s="264"/>
      <c r="J217" s="166" t="s">
        <v>226</v>
      </c>
      <c r="K217" s="167">
        <v>1.302</v>
      </c>
      <c r="L217" s="265">
        <v>0</v>
      </c>
      <c r="M217" s="265"/>
      <c r="N217" s="266">
        <f>ROUND(L217*K217,2)</f>
        <v>0</v>
      </c>
      <c r="O217" s="266"/>
      <c r="P217" s="266"/>
      <c r="Q217" s="266"/>
      <c r="R217" s="138"/>
      <c r="T217" s="168" t="s">
        <v>5</v>
      </c>
      <c r="U217" s="47" t="s">
        <v>43</v>
      </c>
      <c r="V217" s="39"/>
      <c r="W217" s="169">
        <f>V217*K217</f>
        <v>0</v>
      </c>
      <c r="X217" s="169">
        <v>0</v>
      </c>
      <c r="Y217" s="169">
        <f>X217*K217</f>
        <v>0</v>
      </c>
      <c r="Z217" s="169">
        <v>0</v>
      </c>
      <c r="AA217" s="170">
        <f>Z217*K217</f>
        <v>0</v>
      </c>
      <c r="AR217" s="22" t="s">
        <v>167</v>
      </c>
      <c r="AT217" s="22" t="s">
        <v>151</v>
      </c>
      <c r="AU217" s="22" t="s">
        <v>111</v>
      </c>
      <c r="AY217" s="22" t="s">
        <v>150</v>
      </c>
      <c r="BE217" s="109">
        <f>IF(U217="základní",N217,0)</f>
        <v>0</v>
      </c>
      <c r="BF217" s="109">
        <f>IF(U217="snížená",N217,0)</f>
        <v>0</v>
      </c>
      <c r="BG217" s="109">
        <f>IF(U217="zákl. přenesená",N217,0)</f>
        <v>0</v>
      </c>
      <c r="BH217" s="109">
        <f>IF(U217="sníž. přenesená",N217,0)</f>
        <v>0</v>
      </c>
      <c r="BI217" s="109">
        <f>IF(U217="nulová",N217,0)</f>
        <v>0</v>
      </c>
      <c r="BJ217" s="22" t="s">
        <v>86</v>
      </c>
      <c r="BK217" s="109">
        <f>ROUND(L217*K217,2)</f>
        <v>0</v>
      </c>
      <c r="BL217" s="22" t="s">
        <v>167</v>
      </c>
      <c r="BM217" s="22" t="s">
        <v>306</v>
      </c>
    </row>
    <row r="218" spans="2:65" s="1" customFormat="1" ht="25.5" customHeight="1">
      <c r="B218" s="135"/>
      <c r="C218" s="164" t="s">
        <v>260</v>
      </c>
      <c r="D218" s="164" t="s">
        <v>151</v>
      </c>
      <c r="E218" s="165" t="s">
        <v>307</v>
      </c>
      <c r="F218" s="264" t="s">
        <v>308</v>
      </c>
      <c r="G218" s="264"/>
      <c r="H218" s="264"/>
      <c r="I218" s="264"/>
      <c r="J218" s="166" t="s">
        <v>226</v>
      </c>
      <c r="K218" s="167">
        <v>1.302</v>
      </c>
      <c r="L218" s="265">
        <v>0</v>
      </c>
      <c r="M218" s="265"/>
      <c r="N218" s="266">
        <f>ROUND(L218*K218,2)</f>
        <v>0</v>
      </c>
      <c r="O218" s="266"/>
      <c r="P218" s="266"/>
      <c r="Q218" s="266"/>
      <c r="R218" s="138"/>
      <c r="T218" s="168" t="s">
        <v>5</v>
      </c>
      <c r="U218" s="47" t="s">
        <v>43</v>
      </c>
      <c r="V218" s="39"/>
      <c r="W218" s="169">
        <f>V218*K218</f>
        <v>0</v>
      </c>
      <c r="X218" s="169">
        <v>0</v>
      </c>
      <c r="Y218" s="169">
        <f>X218*K218</f>
        <v>0</v>
      </c>
      <c r="Z218" s="169">
        <v>0</v>
      </c>
      <c r="AA218" s="170">
        <f>Z218*K218</f>
        <v>0</v>
      </c>
      <c r="AR218" s="22" t="s">
        <v>167</v>
      </c>
      <c r="AT218" s="22" t="s">
        <v>151</v>
      </c>
      <c r="AU218" s="22" t="s">
        <v>111</v>
      </c>
      <c r="AY218" s="22" t="s">
        <v>150</v>
      </c>
      <c r="BE218" s="109">
        <f>IF(U218="základní",N218,0)</f>
        <v>0</v>
      </c>
      <c r="BF218" s="109">
        <f>IF(U218="snížená",N218,0)</f>
        <v>0</v>
      </c>
      <c r="BG218" s="109">
        <f>IF(U218="zákl. přenesená",N218,0)</f>
        <v>0</v>
      </c>
      <c r="BH218" s="109">
        <f>IF(U218="sníž. přenesená",N218,0)</f>
        <v>0</v>
      </c>
      <c r="BI218" s="109">
        <f>IF(U218="nulová",N218,0)</f>
        <v>0</v>
      </c>
      <c r="BJ218" s="22" t="s">
        <v>86</v>
      </c>
      <c r="BK218" s="109">
        <f>ROUND(L218*K218,2)</f>
        <v>0</v>
      </c>
      <c r="BL218" s="22" t="s">
        <v>167</v>
      </c>
      <c r="BM218" s="22" t="s">
        <v>309</v>
      </c>
    </row>
    <row r="219" spans="2:65" s="9" customFormat="1" ht="29.85" customHeight="1">
      <c r="B219" s="153"/>
      <c r="C219" s="154"/>
      <c r="D219" s="163" t="s">
        <v>205</v>
      </c>
      <c r="E219" s="163"/>
      <c r="F219" s="163"/>
      <c r="G219" s="163"/>
      <c r="H219" s="163"/>
      <c r="I219" s="163"/>
      <c r="J219" s="163"/>
      <c r="K219" s="163"/>
      <c r="L219" s="163"/>
      <c r="M219" s="163"/>
      <c r="N219" s="292">
        <f>BK219</f>
        <v>0</v>
      </c>
      <c r="O219" s="293"/>
      <c r="P219" s="293"/>
      <c r="Q219" s="293"/>
      <c r="R219" s="156"/>
      <c r="T219" s="157"/>
      <c r="U219" s="154"/>
      <c r="V219" s="154"/>
      <c r="W219" s="158">
        <f>W220</f>
        <v>0</v>
      </c>
      <c r="X219" s="154"/>
      <c r="Y219" s="158">
        <f>Y220</f>
        <v>0</v>
      </c>
      <c r="Z219" s="154"/>
      <c r="AA219" s="159">
        <f>AA220</f>
        <v>0</v>
      </c>
      <c r="AR219" s="160" t="s">
        <v>86</v>
      </c>
      <c r="AT219" s="161" t="s">
        <v>77</v>
      </c>
      <c r="AU219" s="161" t="s">
        <v>86</v>
      </c>
      <c r="AY219" s="160" t="s">
        <v>150</v>
      </c>
      <c r="BK219" s="162">
        <f>BK220</f>
        <v>0</v>
      </c>
    </row>
    <row r="220" spans="2:65" s="1" customFormat="1" ht="25.5" customHeight="1">
      <c r="B220" s="135"/>
      <c r="C220" s="164" t="s">
        <v>310</v>
      </c>
      <c r="D220" s="164" t="s">
        <v>151</v>
      </c>
      <c r="E220" s="165" t="s">
        <v>311</v>
      </c>
      <c r="F220" s="264" t="s">
        <v>312</v>
      </c>
      <c r="G220" s="264"/>
      <c r="H220" s="264"/>
      <c r="I220" s="264"/>
      <c r="J220" s="166" t="s">
        <v>226</v>
      </c>
      <c r="K220" s="167">
        <v>18.605</v>
      </c>
      <c r="L220" s="265">
        <v>0</v>
      </c>
      <c r="M220" s="265"/>
      <c r="N220" s="266">
        <f>ROUND(L220*K220,2)</f>
        <v>0</v>
      </c>
      <c r="O220" s="266"/>
      <c r="P220" s="266"/>
      <c r="Q220" s="266"/>
      <c r="R220" s="138"/>
      <c r="T220" s="168" t="s">
        <v>5</v>
      </c>
      <c r="U220" s="47" t="s">
        <v>43</v>
      </c>
      <c r="V220" s="39"/>
      <c r="W220" s="169">
        <f>V220*K220</f>
        <v>0</v>
      </c>
      <c r="X220" s="169">
        <v>0</v>
      </c>
      <c r="Y220" s="169">
        <f>X220*K220</f>
        <v>0</v>
      </c>
      <c r="Z220" s="169">
        <v>0</v>
      </c>
      <c r="AA220" s="170">
        <f>Z220*K220</f>
        <v>0</v>
      </c>
      <c r="AR220" s="22" t="s">
        <v>167</v>
      </c>
      <c r="AT220" s="22" t="s">
        <v>151</v>
      </c>
      <c r="AU220" s="22" t="s">
        <v>111</v>
      </c>
      <c r="AY220" s="22" t="s">
        <v>150</v>
      </c>
      <c r="BE220" s="109">
        <f>IF(U220="základní",N220,0)</f>
        <v>0</v>
      </c>
      <c r="BF220" s="109">
        <f>IF(U220="snížená",N220,0)</f>
        <v>0</v>
      </c>
      <c r="BG220" s="109">
        <f>IF(U220="zákl. přenesená",N220,0)</f>
        <v>0</v>
      </c>
      <c r="BH220" s="109">
        <f>IF(U220="sníž. přenesená",N220,0)</f>
        <v>0</v>
      </c>
      <c r="BI220" s="109">
        <f>IF(U220="nulová",N220,0)</f>
        <v>0</v>
      </c>
      <c r="BJ220" s="22" t="s">
        <v>86</v>
      </c>
      <c r="BK220" s="109">
        <f>ROUND(L220*K220,2)</f>
        <v>0</v>
      </c>
      <c r="BL220" s="22" t="s">
        <v>167</v>
      </c>
      <c r="BM220" s="22" t="s">
        <v>313</v>
      </c>
    </row>
    <row r="221" spans="2:65" s="9" customFormat="1" ht="37.35" customHeight="1">
      <c r="B221" s="153"/>
      <c r="C221" s="154"/>
      <c r="D221" s="155" t="s">
        <v>206</v>
      </c>
      <c r="E221" s="155"/>
      <c r="F221" s="155"/>
      <c r="G221" s="155"/>
      <c r="H221" s="155"/>
      <c r="I221" s="155"/>
      <c r="J221" s="155"/>
      <c r="K221" s="155"/>
      <c r="L221" s="155"/>
      <c r="M221" s="155"/>
      <c r="N221" s="294">
        <f>BK221</f>
        <v>0</v>
      </c>
      <c r="O221" s="295"/>
      <c r="P221" s="295"/>
      <c r="Q221" s="295"/>
      <c r="R221" s="156"/>
      <c r="T221" s="157"/>
      <c r="U221" s="154"/>
      <c r="V221" s="154"/>
      <c r="W221" s="158">
        <f>W222+W229+W273+W284</f>
        <v>0</v>
      </c>
      <c r="X221" s="154"/>
      <c r="Y221" s="158">
        <f>Y222+Y229+Y273+Y284</f>
        <v>0</v>
      </c>
      <c r="Z221" s="154"/>
      <c r="AA221" s="159">
        <f>AA222+AA229+AA273+AA284</f>
        <v>0</v>
      </c>
      <c r="AR221" s="160" t="s">
        <v>111</v>
      </c>
      <c r="AT221" s="161" t="s">
        <v>77</v>
      </c>
      <c r="AU221" s="161" t="s">
        <v>78</v>
      </c>
      <c r="AY221" s="160" t="s">
        <v>150</v>
      </c>
      <c r="BK221" s="162">
        <f>BK222+BK229+BK273+BK284</f>
        <v>0</v>
      </c>
    </row>
    <row r="222" spans="2:65" s="9" customFormat="1" ht="19.899999999999999" customHeight="1">
      <c r="B222" s="153"/>
      <c r="C222" s="154"/>
      <c r="D222" s="163" t="s">
        <v>207</v>
      </c>
      <c r="E222" s="163"/>
      <c r="F222" s="163"/>
      <c r="G222" s="163"/>
      <c r="H222" s="163"/>
      <c r="I222" s="163"/>
      <c r="J222" s="163"/>
      <c r="K222" s="163"/>
      <c r="L222" s="163"/>
      <c r="M222" s="163"/>
      <c r="N222" s="261">
        <f>BK222</f>
        <v>0</v>
      </c>
      <c r="O222" s="262"/>
      <c r="P222" s="262"/>
      <c r="Q222" s="262"/>
      <c r="R222" s="156"/>
      <c r="T222" s="157"/>
      <c r="U222" s="154"/>
      <c r="V222" s="154"/>
      <c r="W222" s="158">
        <f>SUM(W223:W228)</f>
        <v>0</v>
      </c>
      <c r="X222" s="154"/>
      <c r="Y222" s="158">
        <f>SUM(Y223:Y228)</f>
        <v>0</v>
      </c>
      <c r="Z222" s="154"/>
      <c r="AA222" s="159">
        <f>SUM(AA223:AA228)</f>
        <v>0</v>
      </c>
      <c r="AR222" s="160" t="s">
        <v>111</v>
      </c>
      <c r="AT222" s="161" t="s">
        <v>77</v>
      </c>
      <c r="AU222" s="161" t="s">
        <v>86</v>
      </c>
      <c r="AY222" s="160" t="s">
        <v>150</v>
      </c>
      <c r="BK222" s="162">
        <f>SUM(BK223:BK228)</f>
        <v>0</v>
      </c>
    </row>
    <row r="223" spans="2:65" s="1" customFormat="1" ht="38.25" customHeight="1">
      <c r="B223" s="135"/>
      <c r="C223" s="164" t="s">
        <v>264</v>
      </c>
      <c r="D223" s="164" t="s">
        <v>151</v>
      </c>
      <c r="E223" s="165" t="s">
        <v>314</v>
      </c>
      <c r="F223" s="264" t="s">
        <v>315</v>
      </c>
      <c r="G223" s="264"/>
      <c r="H223" s="264"/>
      <c r="I223" s="264"/>
      <c r="J223" s="166" t="s">
        <v>220</v>
      </c>
      <c r="K223" s="167">
        <v>14.459</v>
      </c>
      <c r="L223" s="265">
        <v>0</v>
      </c>
      <c r="M223" s="265"/>
      <c r="N223" s="266">
        <f>ROUND(L223*K223,2)</f>
        <v>0</v>
      </c>
      <c r="O223" s="266"/>
      <c r="P223" s="266"/>
      <c r="Q223" s="266"/>
      <c r="R223" s="138"/>
      <c r="T223" s="168" t="s">
        <v>5</v>
      </c>
      <c r="U223" s="47" t="s">
        <v>43</v>
      </c>
      <c r="V223" s="39"/>
      <c r="W223" s="169">
        <f>V223*K223</f>
        <v>0</v>
      </c>
      <c r="X223" s="169">
        <v>0</v>
      </c>
      <c r="Y223" s="169">
        <f>X223*K223</f>
        <v>0</v>
      </c>
      <c r="Z223" s="169">
        <v>0</v>
      </c>
      <c r="AA223" s="170">
        <f>Z223*K223</f>
        <v>0</v>
      </c>
      <c r="AR223" s="22" t="s">
        <v>245</v>
      </c>
      <c r="AT223" s="22" t="s">
        <v>151</v>
      </c>
      <c r="AU223" s="22" t="s">
        <v>111</v>
      </c>
      <c r="AY223" s="22" t="s">
        <v>150</v>
      </c>
      <c r="BE223" s="109">
        <f>IF(U223="základní",N223,0)</f>
        <v>0</v>
      </c>
      <c r="BF223" s="109">
        <f>IF(U223="snížená",N223,0)</f>
        <v>0</v>
      </c>
      <c r="BG223" s="109">
        <f>IF(U223="zákl. přenesená",N223,0)</f>
        <v>0</v>
      </c>
      <c r="BH223" s="109">
        <f>IF(U223="sníž. přenesená",N223,0)</f>
        <v>0</v>
      </c>
      <c r="BI223" s="109">
        <f>IF(U223="nulová",N223,0)</f>
        <v>0</v>
      </c>
      <c r="BJ223" s="22" t="s">
        <v>86</v>
      </c>
      <c r="BK223" s="109">
        <f>ROUND(L223*K223,2)</f>
        <v>0</v>
      </c>
      <c r="BL223" s="22" t="s">
        <v>245</v>
      </c>
      <c r="BM223" s="22" t="s">
        <v>316</v>
      </c>
    </row>
    <row r="224" spans="2:65" s="1" customFormat="1" ht="25.5" customHeight="1">
      <c r="B224" s="135"/>
      <c r="C224" s="196" t="s">
        <v>317</v>
      </c>
      <c r="D224" s="196" t="s">
        <v>318</v>
      </c>
      <c r="E224" s="197" t="s">
        <v>319</v>
      </c>
      <c r="F224" s="300" t="s">
        <v>320</v>
      </c>
      <c r="G224" s="300"/>
      <c r="H224" s="300"/>
      <c r="I224" s="300"/>
      <c r="J224" s="198" t="s">
        <v>220</v>
      </c>
      <c r="K224" s="199">
        <v>14.747999999999999</v>
      </c>
      <c r="L224" s="301">
        <v>0</v>
      </c>
      <c r="M224" s="301"/>
      <c r="N224" s="302">
        <f>ROUND(L224*K224,2)</f>
        <v>0</v>
      </c>
      <c r="O224" s="266"/>
      <c r="P224" s="266"/>
      <c r="Q224" s="266"/>
      <c r="R224" s="138"/>
      <c r="T224" s="168" t="s">
        <v>5</v>
      </c>
      <c r="U224" s="47" t="s">
        <v>43</v>
      </c>
      <c r="V224" s="39"/>
      <c r="W224" s="169">
        <f>V224*K224</f>
        <v>0</v>
      </c>
      <c r="X224" s="169">
        <v>0</v>
      </c>
      <c r="Y224" s="169">
        <f>X224*K224</f>
        <v>0</v>
      </c>
      <c r="Z224" s="169">
        <v>0</v>
      </c>
      <c r="AA224" s="170">
        <f>Z224*K224</f>
        <v>0</v>
      </c>
      <c r="AR224" s="22" t="s">
        <v>283</v>
      </c>
      <c r="AT224" s="22" t="s">
        <v>318</v>
      </c>
      <c r="AU224" s="22" t="s">
        <v>111</v>
      </c>
      <c r="AY224" s="22" t="s">
        <v>150</v>
      </c>
      <c r="BE224" s="109">
        <f>IF(U224="základní",N224,0)</f>
        <v>0</v>
      </c>
      <c r="BF224" s="109">
        <f>IF(U224="snížená",N224,0)</f>
        <v>0</v>
      </c>
      <c r="BG224" s="109">
        <f>IF(U224="zákl. přenesená",N224,0)</f>
        <v>0</v>
      </c>
      <c r="BH224" s="109">
        <f>IF(U224="sníž. přenesená",N224,0)</f>
        <v>0</v>
      </c>
      <c r="BI224" s="109">
        <f>IF(U224="nulová",N224,0)</f>
        <v>0</v>
      </c>
      <c r="BJ224" s="22" t="s">
        <v>86</v>
      </c>
      <c r="BK224" s="109">
        <f>ROUND(L224*K224,2)</f>
        <v>0</v>
      </c>
      <c r="BL224" s="22" t="s">
        <v>245</v>
      </c>
      <c r="BM224" s="22" t="s">
        <v>256</v>
      </c>
    </row>
    <row r="225" spans="2:65" s="10" customFormat="1" ht="25.5" customHeight="1">
      <c r="B225" s="173"/>
      <c r="C225" s="174"/>
      <c r="D225" s="174"/>
      <c r="E225" s="175" t="s">
        <v>5</v>
      </c>
      <c r="F225" s="296" t="s">
        <v>214</v>
      </c>
      <c r="G225" s="297"/>
      <c r="H225" s="297"/>
      <c r="I225" s="297"/>
      <c r="J225" s="174"/>
      <c r="K225" s="175" t="s">
        <v>5</v>
      </c>
      <c r="L225" s="174"/>
      <c r="M225" s="174"/>
      <c r="N225" s="174"/>
      <c r="O225" s="174"/>
      <c r="P225" s="174"/>
      <c r="Q225" s="174"/>
      <c r="R225" s="176"/>
      <c r="T225" s="177"/>
      <c r="U225" s="174"/>
      <c r="V225" s="174"/>
      <c r="W225" s="174"/>
      <c r="X225" s="174"/>
      <c r="Y225" s="174"/>
      <c r="Z225" s="174"/>
      <c r="AA225" s="178"/>
      <c r="AT225" s="179" t="s">
        <v>215</v>
      </c>
      <c r="AU225" s="179" t="s">
        <v>111</v>
      </c>
      <c r="AV225" s="10" t="s">
        <v>86</v>
      </c>
      <c r="AW225" s="10" t="s">
        <v>35</v>
      </c>
      <c r="AX225" s="10" t="s">
        <v>78</v>
      </c>
      <c r="AY225" s="179" t="s">
        <v>150</v>
      </c>
    </row>
    <row r="226" spans="2:65" s="11" customFormat="1" ht="38.25" customHeight="1">
      <c r="B226" s="180"/>
      <c r="C226" s="181"/>
      <c r="D226" s="181"/>
      <c r="E226" s="182" t="s">
        <v>5</v>
      </c>
      <c r="F226" s="288" t="s">
        <v>321</v>
      </c>
      <c r="G226" s="289"/>
      <c r="H226" s="289"/>
      <c r="I226" s="289"/>
      <c r="J226" s="181"/>
      <c r="K226" s="183">
        <v>14.747999999999999</v>
      </c>
      <c r="L226" s="181"/>
      <c r="M226" s="181"/>
      <c r="N226" s="181"/>
      <c r="O226" s="181"/>
      <c r="P226" s="181"/>
      <c r="Q226" s="181"/>
      <c r="R226" s="184"/>
      <c r="T226" s="185"/>
      <c r="U226" s="181"/>
      <c r="V226" s="181"/>
      <c r="W226" s="181"/>
      <c r="X226" s="181"/>
      <c r="Y226" s="181"/>
      <c r="Z226" s="181"/>
      <c r="AA226" s="186"/>
      <c r="AT226" s="187" t="s">
        <v>215</v>
      </c>
      <c r="AU226" s="187" t="s">
        <v>111</v>
      </c>
      <c r="AV226" s="11" t="s">
        <v>111</v>
      </c>
      <c r="AW226" s="11" t="s">
        <v>35</v>
      </c>
      <c r="AX226" s="11" t="s">
        <v>78</v>
      </c>
      <c r="AY226" s="187" t="s">
        <v>150</v>
      </c>
    </row>
    <row r="227" spans="2:65" s="12" customFormat="1" ht="16.5" customHeight="1">
      <c r="B227" s="188"/>
      <c r="C227" s="189"/>
      <c r="D227" s="189"/>
      <c r="E227" s="190" t="s">
        <v>5</v>
      </c>
      <c r="F227" s="290" t="s">
        <v>217</v>
      </c>
      <c r="G227" s="291"/>
      <c r="H227" s="291"/>
      <c r="I227" s="291"/>
      <c r="J227" s="189"/>
      <c r="K227" s="191">
        <v>14.747999999999999</v>
      </c>
      <c r="L227" s="189"/>
      <c r="M227" s="189"/>
      <c r="N227" s="189"/>
      <c r="O227" s="189"/>
      <c r="P227" s="189"/>
      <c r="Q227" s="189"/>
      <c r="R227" s="192"/>
      <c r="T227" s="193"/>
      <c r="U227" s="189"/>
      <c r="V227" s="189"/>
      <c r="W227" s="189"/>
      <c r="X227" s="189"/>
      <c r="Y227" s="189"/>
      <c r="Z227" s="189"/>
      <c r="AA227" s="194"/>
      <c r="AT227" s="195" t="s">
        <v>215</v>
      </c>
      <c r="AU227" s="195" t="s">
        <v>111</v>
      </c>
      <c r="AV227" s="12" t="s">
        <v>167</v>
      </c>
      <c r="AW227" s="12" t="s">
        <v>35</v>
      </c>
      <c r="AX227" s="12" t="s">
        <v>86</v>
      </c>
      <c r="AY227" s="195" t="s">
        <v>150</v>
      </c>
    </row>
    <row r="228" spans="2:65" s="1" customFormat="1" ht="25.5" customHeight="1">
      <c r="B228" s="135"/>
      <c r="C228" s="164" t="s">
        <v>273</v>
      </c>
      <c r="D228" s="164" t="s">
        <v>151</v>
      </c>
      <c r="E228" s="165" t="s">
        <v>322</v>
      </c>
      <c r="F228" s="264" t="s">
        <v>323</v>
      </c>
      <c r="G228" s="264"/>
      <c r="H228" s="264"/>
      <c r="I228" s="264"/>
      <c r="J228" s="166" t="s">
        <v>226</v>
      </c>
      <c r="K228" s="167">
        <v>4.0000000000000001E-3</v>
      </c>
      <c r="L228" s="265">
        <v>0</v>
      </c>
      <c r="M228" s="265"/>
      <c r="N228" s="266">
        <f>ROUND(L228*K228,2)</f>
        <v>0</v>
      </c>
      <c r="O228" s="266"/>
      <c r="P228" s="266"/>
      <c r="Q228" s="266"/>
      <c r="R228" s="138"/>
      <c r="T228" s="168" t="s">
        <v>5</v>
      </c>
      <c r="U228" s="47" t="s">
        <v>43</v>
      </c>
      <c r="V228" s="39"/>
      <c r="W228" s="169">
        <f>V228*K228</f>
        <v>0</v>
      </c>
      <c r="X228" s="169">
        <v>0</v>
      </c>
      <c r="Y228" s="169">
        <f>X228*K228</f>
        <v>0</v>
      </c>
      <c r="Z228" s="169">
        <v>0</v>
      </c>
      <c r="AA228" s="170">
        <f>Z228*K228</f>
        <v>0</v>
      </c>
      <c r="AR228" s="22" t="s">
        <v>245</v>
      </c>
      <c r="AT228" s="22" t="s">
        <v>151</v>
      </c>
      <c r="AU228" s="22" t="s">
        <v>111</v>
      </c>
      <c r="AY228" s="22" t="s">
        <v>150</v>
      </c>
      <c r="BE228" s="109">
        <f>IF(U228="základní",N228,0)</f>
        <v>0</v>
      </c>
      <c r="BF228" s="109">
        <f>IF(U228="snížená",N228,0)</f>
        <v>0</v>
      </c>
      <c r="BG228" s="109">
        <f>IF(U228="zákl. přenesená",N228,0)</f>
        <v>0</v>
      </c>
      <c r="BH228" s="109">
        <f>IF(U228="sníž. přenesená",N228,0)</f>
        <v>0</v>
      </c>
      <c r="BI228" s="109">
        <f>IF(U228="nulová",N228,0)</f>
        <v>0</v>
      </c>
      <c r="BJ228" s="22" t="s">
        <v>86</v>
      </c>
      <c r="BK228" s="109">
        <f>ROUND(L228*K228,2)</f>
        <v>0</v>
      </c>
      <c r="BL228" s="22" t="s">
        <v>245</v>
      </c>
      <c r="BM228" s="22" t="s">
        <v>324</v>
      </c>
    </row>
    <row r="229" spans="2:65" s="9" customFormat="1" ht="29.85" customHeight="1">
      <c r="B229" s="153"/>
      <c r="C229" s="154"/>
      <c r="D229" s="163" t="s">
        <v>208</v>
      </c>
      <c r="E229" s="163"/>
      <c r="F229" s="163"/>
      <c r="G229" s="163"/>
      <c r="H229" s="163"/>
      <c r="I229" s="163"/>
      <c r="J229" s="163"/>
      <c r="K229" s="163"/>
      <c r="L229" s="163"/>
      <c r="M229" s="163"/>
      <c r="N229" s="292">
        <f>BK229</f>
        <v>0</v>
      </c>
      <c r="O229" s="293"/>
      <c r="P229" s="293"/>
      <c r="Q229" s="293"/>
      <c r="R229" s="156"/>
      <c r="T229" s="157"/>
      <c r="U229" s="154"/>
      <c r="V229" s="154"/>
      <c r="W229" s="158">
        <f>SUM(W230:W272)</f>
        <v>0</v>
      </c>
      <c r="X229" s="154"/>
      <c r="Y229" s="158">
        <f>SUM(Y230:Y272)</f>
        <v>0</v>
      </c>
      <c r="Z229" s="154"/>
      <c r="AA229" s="159">
        <f>SUM(AA230:AA272)</f>
        <v>0</v>
      </c>
      <c r="AR229" s="160" t="s">
        <v>111</v>
      </c>
      <c r="AT229" s="161" t="s">
        <v>77</v>
      </c>
      <c r="AU229" s="161" t="s">
        <v>86</v>
      </c>
      <c r="AY229" s="160" t="s">
        <v>150</v>
      </c>
      <c r="BK229" s="162">
        <f>SUM(BK230:BK272)</f>
        <v>0</v>
      </c>
    </row>
    <row r="230" spans="2:65" s="1" customFormat="1" ht="25.5" customHeight="1">
      <c r="B230" s="135"/>
      <c r="C230" s="164" t="s">
        <v>325</v>
      </c>
      <c r="D230" s="164" t="s">
        <v>151</v>
      </c>
      <c r="E230" s="165" t="s">
        <v>326</v>
      </c>
      <c r="F230" s="264" t="s">
        <v>327</v>
      </c>
      <c r="G230" s="264"/>
      <c r="H230" s="264"/>
      <c r="I230" s="264"/>
      <c r="J230" s="166" t="s">
        <v>328</v>
      </c>
      <c r="K230" s="167">
        <v>10.16</v>
      </c>
      <c r="L230" s="265">
        <v>0</v>
      </c>
      <c r="M230" s="265"/>
      <c r="N230" s="266">
        <f>ROUND(L230*K230,2)</f>
        <v>0</v>
      </c>
      <c r="O230" s="266"/>
      <c r="P230" s="266"/>
      <c r="Q230" s="266"/>
      <c r="R230" s="138"/>
      <c r="T230" s="168" t="s">
        <v>5</v>
      </c>
      <c r="U230" s="47" t="s">
        <v>43</v>
      </c>
      <c r="V230" s="39"/>
      <c r="W230" s="169">
        <f>V230*K230</f>
        <v>0</v>
      </c>
      <c r="X230" s="169">
        <v>0</v>
      </c>
      <c r="Y230" s="169">
        <f>X230*K230</f>
        <v>0</v>
      </c>
      <c r="Z230" s="169">
        <v>0</v>
      </c>
      <c r="AA230" s="170">
        <f>Z230*K230</f>
        <v>0</v>
      </c>
      <c r="AR230" s="22" t="s">
        <v>245</v>
      </c>
      <c r="AT230" s="22" t="s">
        <v>151</v>
      </c>
      <c r="AU230" s="22" t="s">
        <v>111</v>
      </c>
      <c r="AY230" s="22" t="s">
        <v>150</v>
      </c>
      <c r="BE230" s="109">
        <f>IF(U230="základní",N230,0)</f>
        <v>0</v>
      </c>
      <c r="BF230" s="109">
        <f>IF(U230="snížená",N230,0)</f>
        <v>0</v>
      </c>
      <c r="BG230" s="109">
        <f>IF(U230="zákl. přenesená",N230,0)</f>
        <v>0</v>
      </c>
      <c r="BH230" s="109">
        <f>IF(U230="sníž. přenesená",N230,0)</f>
        <v>0</v>
      </c>
      <c r="BI230" s="109">
        <f>IF(U230="nulová",N230,0)</f>
        <v>0</v>
      </c>
      <c r="BJ230" s="22" t="s">
        <v>86</v>
      </c>
      <c r="BK230" s="109">
        <f>ROUND(L230*K230,2)</f>
        <v>0</v>
      </c>
      <c r="BL230" s="22" t="s">
        <v>245</v>
      </c>
      <c r="BM230" s="22" t="s">
        <v>329</v>
      </c>
    </row>
    <row r="231" spans="2:65" s="10" customFormat="1" ht="25.5" customHeight="1">
      <c r="B231" s="173"/>
      <c r="C231" s="174"/>
      <c r="D231" s="174"/>
      <c r="E231" s="175" t="s">
        <v>5</v>
      </c>
      <c r="F231" s="296" t="s">
        <v>265</v>
      </c>
      <c r="G231" s="297"/>
      <c r="H231" s="297"/>
      <c r="I231" s="297"/>
      <c r="J231" s="174"/>
      <c r="K231" s="175" t="s">
        <v>5</v>
      </c>
      <c r="L231" s="174"/>
      <c r="M231" s="174"/>
      <c r="N231" s="174"/>
      <c r="O231" s="174"/>
      <c r="P231" s="174"/>
      <c r="Q231" s="174"/>
      <c r="R231" s="176"/>
      <c r="T231" s="177"/>
      <c r="U231" s="174"/>
      <c r="V231" s="174"/>
      <c r="W231" s="174"/>
      <c r="X231" s="174"/>
      <c r="Y231" s="174"/>
      <c r="Z231" s="174"/>
      <c r="AA231" s="178"/>
      <c r="AT231" s="179" t="s">
        <v>215</v>
      </c>
      <c r="AU231" s="179" t="s">
        <v>111</v>
      </c>
      <c r="AV231" s="10" t="s">
        <v>86</v>
      </c>
      <c r="AW231" s="10" t="s">
        <v>35</v>
      </c>
      <c r="AX231" s="10" t="s">
        <v>78</v>
      </c>
      <c r="AY231" s="179" t="s">
        <v>150</v>
      </c>
    </row>
    <row r="232" spans="2:65" s="10" customFormat="1" ht="16.5" customHeight="1">
      <c r="B232" s="173"/>
      <c r="C232" s="174"/>
      <c r="D232" s="174"/>
      <c r="E232" s="175" t="s">
        <v>5</v>
      </c>
      <c r="F232" s="298" t="s">
        <v>266</v>
      </c>
      <c r="G232" s="299"/>
      <c r="H232" s="299"/>
      <c r="I232" s="299"/>
      <c r="J232" s="174"/>
      <c r="K232" s="175" t="s">
        <v>5</v>
      </c>
      <c r="L232" s="174"/>
      <c r="M232" s="174"/>
      <c r="N232" s="174"/>
      <c r="O232" s="174"/>
      <c r="P232" s="174"/>
      <c r="Q232" s="174"/>
      <c r="R232" s="176"/>
      <c r="T232" s="177"/>
      <c r="U232" s="174"/>
      <c r="V232" s="174"/>
      <c r="W232" s="174"/>
      <c r="X232" s="174"/>
      <c r="Y232" s="174"/>
      <c r="Z232" s="174"/>
      <c r="AA232" s="178"/>
      <c r="AT232" s="179" t="s">
        <v>215</v>
      </c>
      <c r="AU232" s="179" t="s">
        <v>111</v>
      </c>
      <c r="AV232" s="10" t="s">
        <v>86</v>
      </c>
      <c r="AW232" s="10" t="s">
        <v>35</v>
      </c>
      <c r="AX232" s="10" t="s">
        <v>78</v>
      </c>
      <c r="AY232" s="179" t="s">
        <v>150</v>
      </c>
    </row>
    <row r="233" spans="2:65" s="11" customFormat="1" ht="16.5" customHeight="1">
      <c r="B233" s="180"/>
      <c r="C233" s="181"/>
      <c r="D233" s="181"/>
      <c r="E233" s="182" t="s">
        <v>5</v>
      </c>
      <c r="F233" s="288" t="s">
        <v>330</v>
      </c>
      <c r="G233" s="289"/>
      <c r="H233" s="289"/>
      <c r="I233" s="289"/>
      <c r="J233" s="181"/>
      <c r="K233" s="183">
        <v>10.16</v>
      </c>
      <c r="L233" s="181"/>
      <c r="M233" s="181"/>
      <c r="N233" s="181"/>
      <c r="O233" s="181"/>
      <c r="P233" s="181"/>
      <c r="Q233" s="181"/>
      <c r="R233" s="184"/>
      <c r="T233" s="185"/>
      <c r="U233" s="181"/>
      <c r="V233" s="181"/>
      <c r="W233" s="181"/>
      <c r="X233" s="181"/>
      <c r="Y233" s="181"/>
      <c r="Z233" s="181"/>
      <c r="AA233" s="186"/>
      <c r="AT233" s="187" t="s">
        <v>215</v>
      </c>
      <c r="AU233" s="187" t="s">
        <v>111</v>
      </c>
      <c r="AV233" s="11" t="s">
        <v>111</v>
      </c>
      <c r="AW233" s="11" t="s">
        <v>35</v>
      </c>
      <c r="AX233" s="11" t="s">
        <v>78</v>
      </c>
      <c r="AY233" s="187" t="s">
        <v>150</v>
      </c>
    </row>
    <row r="234" spans="2:65" s="12" customFormat="1" ht="16.5" customHeight="1">
      <c r="B234" s="188"/>
      <c r="C234" s="189"/>
      <c r="D234" s="189"/>
      <c r="E234" s="190" t="s">
        <v>5</v>
      </c>
      <c r="F234" s="290" t="s">
        <v>217</v>
      </c>
      <c r="G234" s="291"/>
      <c r="H234" s="291"/>
      <c r="I234" s="291"/>
      <c r="J234" s="189"/>
      <c r="K234" s="191">
        <v>10.16</v>
      </c>
      <c r="L234" s="189"/>
      <c r="M234" s="189"/>
      <c r="N234" s="189"/>
      <c r="O234" s="189"/>
      <c r="P234" s="189"/>
      <c r="Q234" s="189"/>
      <c r="R234" s="192"/>
      <c r="T234" s="193"/>
      <c r="U234" s="189"/>
      <c r="V234" s="189"/>
      <c r="W234" s="189"/>
      <c r="X234" s="189"/>
      <c r="Y234" s="189"/>
      <c r="Z234" s="189"/>
      <c r="AA234" s="194"/>
      <c r="AT234" s="195" t="s">
        <v>215</v>
      </c>
      <c r="AU234" s="195" t="s">
        <v>111</v>
      </c>
      <c r="AV234" s="12" t="s">
        <v>167</v>
      </c>
      <c r="AW234" s="12" t="s">
        <v>35</v>
      </c>
      <c r="AX234" s="12" t="s">
        <v>86</v>
      </c>
      <c r="AY234" s="195" t="s">
        <v>150</v>
      </c>
    </row>
    <row r="235" spans="2:65" s="1" customFormat="1" ht="25.5" customHeight="1">
      <c r="B235" s="135"/>
      <c r="C235" s="164" t="s">
        <v>276</v>
      </c>
      <c r="D235" s="164" t="s">
        <v>151</v>
      </c>
      <c r="E235" s="165" t="s">
        <v>331</v>
      </c>
      <c r="F235" s="264" t="s">
        <v>332</v>
      </c>
      <c r="G235" s="264"/>
      <c r="H235" s="264"/>
      <c r="I235" s="264"/>
      <c r="J235" s="166" t="s">
        <v>328</v>
      </c>
      <c r="K235" s="167">
        <v>320</v>
      </c>
      <c r="L235" s="265">
        <v>0</v>
      </c>
      <c r="M235" s="265"/>
      <c r="N235" s="266">
        <f>ROUND(L235*K235,2)</f>
        <v>0</v>
      </c>
      <c r="O235" s="266"/>
      <c r="P235" s="266"/>
      <c r="Q235" s="266"/>
      <c r="R235" s="138"/>
      <c r="T235" s="168" t="s">
        <v>5</v>
      </c>
      <c r="U235" s="47" t="s">
        <v>43</v>
      </c>
      <c r="V235" s="39"/>
      <c r="W235" s="169">
        <f>V235*K235</f>
        <v>0</v>
      </c>
      <c r="X235" s="169">
        <v>0</v>
      </c>
      <c r="Y235" s="169">
        <f>X235*K235</f>
        <v>0</v>
      </c>
      <c r="Z235" s="169">
        <v>0</v>
      </c>
      <c r="AA235" s="170">
        <f>Z235*K235</f>
        <v>0</v>
      </c>
      <c r="AR235" s="22" t="s">
        <v>245</v>
      </c>
      <c r="AT235" s="22" t="s">
        <v>151</v>
      </c>
      <c r="AU235" s="22" t="s">
        <v>111</v>
      </c>
      <c r="AY235" s="22" t="s">
        <v>150</v>
      </c>
      <c r="BE235" s="109">
        <f>IF(U235="základní",N235,0)</f>
        <v>0</v>
      </c>
      <c r="BF235" s="109">
        <f>IF(U235="snížená",N235,0)</f>
        <v>0</v>
      </c>
      <c r="BG235" s="109">
        <f>IF(U235="zákl. přenesená",N235,0)</f>
        <v>0</v>
      </c>
      <c r="BH235" s="109">
        <f>IF(U235="sníž. přenesená",N235,0)</f>
        <v>0</v>
      </c>
      <c r="BI235" s="109">
        <f>IF(U235="nulová",N235,0)</f>
        <v>0</v>
      </c>
      <c r="BJ235" s="22" t="s">
        <v>86</v>
      </c>
      <c r="BK235" s="109">
        <f>ROUND(L235*K235,2)</f>
        <v>0</v>
      </c>
      <c r="BL235" s="22" t="s">
        <v>245</v>
      </c>
      <c r="BM235" s="22" t="s">
        <v>333</v>
      </c>
    </row>
    <row r="236" spans="2:65" s="10" customFormat="1" ht="25.5" customHeight="1">
      <c r="B236" s="173"/>
      <c r="C236" s="174"/>
      <c r="D236" s="174"/>
      <c r="E236" s="175" t="s">
        <v>5</v>
      </c>
      <c r="F236" s="296" t="s">
        <v>214</v>
      </c>
      <c r="G236" s="297"/>
      <c r="H236" s="297"/>
      <c r="I236" s="297"/>
      <c r="J236" s="174"/>
      <c r="K236" s="175" t="s">
        <v>5</v>
      </c>
      <c r="L236" s="174"/>
      <c r="M236" s="174"/>
      <c r="N236" s="174"/>
      <c r="O236" s="174"/>
      <c r="P236" s="174"/>
      <c r="Q236" s="174"/>
      <c r="R236" s="176"/>
      <c r="T236" s="177"/>
      <c r="U236" s="174"/>
      <c r="V236" s="174"/>
      <c r="W236" s="174"/>
      <c r="X236" s="174"/>
      <c r="Y236" s="174"/>
      <c r="Z236" s="174"/>
      <c r="AA236" s="178"/>
      <c r="AT236" s="179" t="s">
        <v>215</v>
      </c>
      <c r="AU236" s="179" t="s">
        <v>111</v>
      </c>
      <c r="AV236" s="10" t="s">
        <v>86</v>
      </c>
      <c r="AW236" s="10" t="s">
        <v>35</v>
      </c>
      <c r="AX236" s="10" t="s">
        <v>78</v>
      </c>
      <c r="AY236" s="179" t="s">
        <v>150</v>
      </c>
    </row>
    <row r="237" spans="2:65" s="11" customFormat="1" ht="16.5" customHeight="1">
      <c r="B237" s="180"/>
      <c r="C237" s="181"/>
      <c r="D237" s="181"/>
      <c r="E237" s="182" t="s">
        <v>5</v>
      </c>
      <c r="F237" s="288" t="s">
        <v>334</v>
      </c>
      <c r="G237" s="289"/>
      <c r="H237" s="289"/>
      <c r="I237" s="289"/>
      <c r="J237" s="181"/>
      <c r="K237" s="183">
        <v>320</v>
      </c>
      <c r="L237" s="181"/>
      <c r="M237" s="181"/>
      <c r="N237" s="181"/>
      <c r="O237" s="181"/>
      <c r="P237" s="181"/>
      <c r="Q237" s="181"/>
      <c r="R237" s="184"/>
      <c r="T237" s="185"/>
      <c r="U237" s="181"/>
      <c r="V237" s="181"/>
      <c r="W237" s="181"/>
      <c r="X237" s="181"/>
      <c r="Y237" s="181"/>
      <c r="Z237" s="181"/>
      <c r="AA237" s="186"/>
      <c r="AT237" s="187" t="s">
        <v>215</v>
      </c>
      <c r="AU237" s="187" t="s">
        <v>111</v>
      </c>
      <c r="AV237" s="11" t="s">
        <v>111</v>
      </c>
      <c r="AW237" s="11" t="s">
        <v>35</v>
      </c>
      <c r="AX237" s="11" t="s">
        <v>78</v>
      </c>
      <c r="AY237" s="187" t="s">
        <v>150</v>
      </c>
    </row>
    <row r="238" spans="2:65" s="12" customFormat="1" ht="16.5" customHeight="1">
      <c r="B238" s="188"/>
      <c r="C238" s="189"/>
      <c r="D238" s="189"/>
      <c r="E238" s="190" t="s">
        <v>5</v>
      </c>
      <c r="F238" s="290" t="s">
        <v>217</v>
      </c>
      <c r="G238" s="291"/>
      <c r="H238" s="291"/>
      <c r="I238" s="291"/>
      <c r="J238" s="189"/>
      <c r="K238" s="191">
        <v>320</v>
      </c>
      <c r="L238" s="189"/>
      <c r="M238" s="189"/>
      <c r="N238" s="189"/>
      <c r="O238" s="189"/>
      <c r="P238" s="189"/>
      <c r="Q238" s="189"/>
      <c r="R238" s="192"/>
      <c r="T238" s="193"/>
      <c r="U238" s="189"/>
      <c r="V238" s="189"/>
      <c r="W238" s="189"/>
      <c r="X238" s="189"/>
      <c r="Y238" s="189"/>
      <c r="Z238" s="189"/>
      <c r="AA238" s="194"/>
      <c r="AT238" s="195" t="s">
        <v>215</v>
      </c>
      <c r="AU238" s="195" t="s">
        <v>111</v>
      </c>
      <c r="AV238" s="12" t="s">
        <v>167</v>
      </c>
      <c r="AW238" s="12" t="s">
        <v>35</v>
      </c>
      <c r="AX238" s="12" t="s">
        <v>86</v>
      </c>
      <c r="AY238" s="195" t="s">
        <v>150</v>
      </c>
    </row>
    <row r="239" spans="2:65" s="1" customFormat="1" ht="25.5" customHeight="1">
      <c r="B239" s="135"/>
      <c r="C239" s="164" t="s">
        <v>335</v>
      </c>
      <c r="D239" s="164" t="s">
        <v>151</v>
      </c>
      <c r="E239" s="165" t="s">
        <v>336</v>
      </c>
      <c r="F239" s="264" t="s">
        <v>337</v>
      </c>
      <c r="G239" s="264"/>
      <c r="H239" s="264"/>
      <c r="I239" s="264"/>
      <c r="J239" s="166" t="s">
        <v>328</v>
      </c>
      <c r="K239" s="167">
        <v>488.12</v>
      </c>
      <c r="L239" s="265">
        <v>0</v>
      </c>
      <c r="M239" s="265"/>
      <c r="N239" s="266">
        <f>ROUND(L239*K239,2)</f>
        <v>0</v>
      </c>
      <c r="O239" s="266"/>
      <c r="P239" s="266"/>
      <c r="Q239" s="266"/>
      <c r="R239" s="138"/>
      <c r="T239" s="168" t="s">
        <v>5</v>
      </c>
      <c r="U239" s="47" t="s">
        <v>43</v>
      </c>
      <c r="V239" s="39"/>
      <c r="W239" s="169">
        <f>V239*K239</f>
        <v>0</v>
      </c>
      <c r="X239" s="169">
        <v>0</v>
      </c>
      <c r="Y239" s="169">
        <f>X239*K239</f>
        <v>0</v>
      </c>
      <c r="Z239" s="169">
        <v>0</v>
      </c>
      <c r="AA239" s="170">
        <f>Z239*K239</f>
        <v>0</v>
      </c>
      <c r="AR239" s="22" t="s">
        <v>245</v>
      </c>
      <c r="AT239" s="22" t="s">
        <v>151</v>
      </c>
      <c r="AU239" s="22" t="s">
        <v>111</v>
      </c>
      <c r="AY239" s="22" t="s">
        <v>150</v>
      </c>
      <c r="BE239" s="109">
        <f>IF(U239="základní",N239,0)</f>
        <v>0</v>
      </c>
      <c r="BF239" s="109">
        <f>IF(U239="snížená",N239,0)</f>
        <v>0</v>
      </c>
      <c r="BG239" s="109">
        <f>IF(U239="zákl. přenesená",N239,0)</f>
        <v>0</v>
      </c>
      <c r="BH239" s="109">
        <f>IF(U239="sníž. přenesená",N239,0)</f>
        <v>0</v>
      </c>
      <c r="BI239" s="109">
        <f>IF(U239="nulová",N239,0)</f>
        <v>0</v>
      </c>
      <c r="BJ239" s="22" t="s">
        <v>86</v>
      </c>
      <c r="BK239" s="109">
        <f>ROUND(L239*K239,2)</f>
        <v>0</v>
      </c>
      <c r="BL239" s="22" t="s">
        <v>245</v>
      </c>
      <c r="BM239" s="22" t="s">
        <v>338</v>
      </c>
    </row>
    <row r="240" spans="2:65" s="10" customFormat="1" ht="25.5" customHeight="1">
      <c r="B240" s="173"/>
      <c r="C240" s="174"/>
      <c r="D240" s="174"/>
      <c r="E240" s="175" t="s">
        <v>5</v>
      </c>
      <c r="F240" s="296" t="s">
        <v>251</v>
      </c>
      <c r="G240" s="297"/>
      <c r="H240" s="297"/>
      <c r="I240" s="297"/>
      <c r="J240" s="174"/>
      <c r="K240" s="175" t="s">
        <v>5</v>
      </c>
      <c r="L240" s="174"/>
      <c r="M240" s="174"/>
      <c r="N240" s="174"/>
      <c r="O240" s="174"/>
      <c r="P240" s="174"/>
      <c r="Q240" s="174"/>
      <c r="R240" s="176"/>
      <c r="T240" s="177"/>
      <c r="U240" s="174"/>
      <c r="V240" s="174"/>
      <c r="W240" s="174"/>
      <c r="X240" s="174"/>
      <c r="Y240" s="174"/>
      <c r="Z240" s="174"/>
      <c r="AA240" s="178"/>
      <c r="AT240" s="179" t="s">
        <v>215</v>
      </c>
      <c r="AU240" s="179" t="s">
        <v>111</v>
      </c>
      <c r="AV240" s="10" t="s">
        <v>86</v>
      </c>
      <c r="AW240" s="10" t="s">
        <v>35</v>
      </c>
      <c r="AX240" s="10" t="s">
        <v>78</v>
      </c>
      <c r="AY240" s="179" t="s">
        <v>150</v>
      </c>
    </row>
    <row r="241" spans="2:65" s="10" customFormat="1" ht="16.5" customHeight="1">
      <c r="B241" s="173"/>
      <c r="C241" s="174"/>
      <c r="D241" s="174"/>
      <c r="E241" s="175" t="s">
        <v>5</v>
      </c>
      <c r="F241" s="298" t="s">
        <v>339</v>
      </c>
      <c r="G241" s="299"/>
      <c r="H241" s="299"/>
      <c r="I241" s="299"/>
      <c r="J241" s="174"/>
      <c r="K241" s="175" t="s">
        <v>5</v>
      </c>
      <c r="L241" s="174"/>
      <c r="M241" s="174"/>
      <c r="N241" s="174"/>
      <c r="O241" s="174"/>
      <c r="P241" s="174"/>
      <c r="Q241" s="174"/>
      <c r="R241" s="176"/>
      <c r="T241" s="177"/>
      <c r="U241" s="174"/>
      <c r="V241" s="174"/>
      <c r="W241" s="174"/>
      <c r="X241" s="174"/>
      <c r="Y241" s="174"/>
      <c r="Z241" s="174"/>
      <c r="AA241" s="178"/>
      <c r="AT241" s="179" t="s">
        <v>215</v>
      </c>
      <c r="AU241" s="179" t="s">
        <v>111</v>
      </c>
      <c r="AV241" s="10" t="s">
        <v>86</v>
      </c>
      <c r="AW241" s="10" t="s">
        <v>35</v>
      </c>
      <c r="AX241" s="10" t="s">
        <v>78</v>
      </c>
      <c r="AY241" s="179" t="s">
        <v>150</v>
      </c>
    </row>
    <row r="242" spans="2:65" s="11" customFormat="1" ht="16.5" customHeight="1">
      <c r="B242" s="180"/>
      <c r="C242" s="181"/>
      <c r="D242" s="181"/>
      <c r="E242" s="182" t="s">
        <v>5</v>
      </c>
      <c r="F242" s="288" t="s">
        <v>340</v>
      </c>
      <c r="G242" s="289"/>
      <c r="H242" s="289"/>
      <c r="I242" s="289"/>
      <c r="J242" s="181"/>
      <c r="K242" s="183">
        <v>251.75</v>
      </c>
      <c r="L242" s="181"/>
      <c r="M242" s="181"/>
      <c r="N242" s="181"/>
      <c r="O242" s="181"/>
      <c r="P242" s="181"/>
      <c r="Q242" s="181"/>
      <c r="R242" s="184"/>
      <c r="T242" s="185"/>
      <c r="U242" s="181"/>
      <c r="V242" s="181"/>
      <c r="W242" s="181"/>
      <c r="X242" s="181"/>
      <c r="Y242" s="181"/>
      <c r="Z242" s="181"/>
      <c r="AA242" s="186"/>
      <c r="AT242" s="187" t="s">
        <v>215</v>
      </c>
      <c r="AU242" s="187" t="s">
        <v>111</v>
      </c>
      <c r="AV242" s="11" t="s">
        <v>111</v>
      </c>
      <c r="AW242" s="11" t="s">
        <v>35</v>
      </c>
      <c r="AX242" s="11" t="s">
        <v>78</v>
      </c>
      <c r="AY242" s="187" t="s">
        <v>150</v>
      </c>
    </row>
    <row r="243" spans="2:65" s="11" customFormat="1" ht="16.5" customHeight="1">
      <c r="B243" s="180"/>
      <c r="C243" s="181"/>
      <c r="D243" s="181"/>
      <c r="E243" s="182" t="s">
        <v>5</v>
      </c>
      <c r="F243" s="288" t="s">
        <v>341</v>
      </c>
      <c r="G243" s="289"/>
      <c r="H243" s="289"/>
      <c r="I243" s="289"/>
      <c r="J243" s="181"/>
      <c r="K243" s="183">
        <v>236.37</v>
      </c>
      <c r="L243" s="181"/>
      <c r="M243" s="181"/>
      <c r="N243" s="181"/>
      <c r="O243" s="181"/>
      <c r="P243" s="181"/>
      <c r="Q243" s="181"/>
      <c r="R243" s="184"/>
      <c r="T243" s="185"/>
      <c r="U243" s="181"/>
      <c r="V243" s="181"/>
      <c r="W243" s="181"/>
      <c r="X243" s="181"/>
      <c r="Y243" s="181"/>
      <c r="Z243" s="181"/>
      <c r="AA243" s="186"/>
      <c r="AT243" s="187" t="s">
        <v>215</v>
      </c>
      <c r="AU243" s="187" t="s">
        <v>111</v>
      </c>
      <c r="AV243" s="11" t="s">
        <v>111</v>
      </c>
      <c r="AW243" s="11" t="s">
        <v>35</v>
      </c>
      <c r="AX243" s="11" t="s">
        <v>78</v>
      </c>
      <c r="AY243" s="187" t="s">
        <v>150</v>
      </c>
    </row>
    <row r="244" spans="2:65" s="12" customFormat="1" ht="16.5" customHeight="1">
      <c r="B244" s="188"/>
      <c r="C244" s="189"/>
      <c r="D244" s="189"/>
      <c r="E244" s="190" t="s">
        <v>5</v>
      </c>
      <c r="F244" s="290" t="s">
        <v>217</v>
      </c>
      <c r="G244" s="291"/>
      <c r="H244" s="291"/>
      <c r="I244" s="291"/>
      <c r="J244" s="189"/>
      <c r="K244" s="191">
        <v>488.12</v>
      </c>
      <c r="L244" s="189"/>
      <c r="M244" s="189"/>
      <c r="N244" s="189"/>
      <c r="O244" s="189"/>
      <c r="P244" s="189"/>
      <c r="Q244" s="189"/>
      <c r="R244" s="192"/>
      <c r="T244" s="193"/>
      <c r="U244" s="189"/>
      <c r="V244" s="189"/>
      <c r="W244" s="189"/>
      <c r="X244" s="189"/>
      <c r="Y244" s="189"/>
      <c r="Z244" s="189"/>
      <c r="AA244" s="194"/>
      <c r="AT244" s="195" t="s">
        <v>215</v>
      </c>
      <c r="AU244" s="195" t="s">
        <v>111</v>
      </c>
      <c r="AV244" s="12" t="s">
        <v>167</v>
      </c>
      <c r="AW244" s="12" t="s">
        <v>35</v>
      </c>
      <c r="AX244" s="12" t="s">
        <v>86</v>
      </c>
      <c r="AY244" s="195" t="s">
        <v>150</v>
      </c>
    </row>
    <row r="245" spans="2:65" s="1" customFormat="1" ht="25.5" customHeight="1">
      <c r="B245" s="135"/>
      <c r="C245" s="164" t="s">
        <v>279</v>
      </c>
      <c r="D245" s="164" t="s">
        <v>151</v>
      </c>
      <c r="E245" s="165" t="s">
        <v>342</v>
      </c>
      <c r="F245" s="264" t="s">
        <v>343</v>
      </c>
      <c r="G245" s="264"/>
      <c r="H245" s="264"/>
      <c r="I245" s="264"/>
      <c r="J245" s="166" t="s">
        <v>328</v>
      </c>
      <c r="K245" s="167">
        <v>1178.52</v>
      </c>
      <c r="L245" s="265">
        <v>0</v>
      </c>
      <c r="M245" s="265"/>
      <c r="N245" s="266">
        <f>ROUND(L245*K245,2)</f>
        <v>0</v>
      </c>
      <c r="O245" s="266"/>
      <c r="P245" s="266"/>
      <c r="Q245" s="266"/>
      <c r="R245" s="138"/>
      <c r="T245" s="168" t="s">
        <v>5</v>
      </c>
      <c r="U245" s="47" t="s">
        <v>43</v>
      </c>
      <c r="V245" s="39"/>
      <c r="W245" s="169">
        <f>V245*K245</f>
        <v>0</v>
      </c>
      <c r="X245" s="169">
        <v>0</v>
      </c>
      <c r="Y245" s="169">
        <f>X245*K245</f>
        <v>0</v>
      </c>
      <c r="Z245" s="169">
        <v>0</v>
      </c>
      <c r="AA245" s="170">
        <f>Z245*K245</f>
        <v>0</v>
      </c>
      <c r="AR245" s="22" t="s">
        <v>245</v>
      </c>
      <c r="AT245" s="22" t="s">
        <v>151</v>
      </c>
      <c r="AU245" s="22" t="s">
        <v>111</v>
      </c>
      <c r="AY245" s="22" t="s">
        <v>150</v>
      </c>
      <c r="BE245" s="109">
        <f>IF(U245="základní",N245,0)</f>
        <v>0</v>
      </c>
      <c r="BF245" s="109">
        <f>IF(U245="snížená",N245,0)</f>
        <v>0</v>
      </c>
      <c r="BG245" s="109">
        <f>IF(U245="zákl. přenesená",N245,0)</f>
        <v>0</v>
      </c>
      <c r="BH245" s="109">
        <f>IF(U245="sníž. přenesená",N245,0)</f>
        <v>0</v>
      </c>
      <c r="BI245" s="109">
        <f>IF(U245="nulová",N245,0)</f>
        <v>0</v>
      </c>
      <c r="BJ245" s="22" t="s">
        <v>86</v>
      </c>
      <c r="BK245" s="109">
        <f>ROUND(L245*K245,2)</f>
        <v>0</v>
      </c>
      <c r="BL245" s="22" t="s">
        <v>245</v>
      </c>
      <c r="BM245" s="22" t="s">
        <v>344</v>
      </c>
    </row>
    <row r="246" spans="2:65" s="10" customFormat="1" ht="25.5" customHeight="1">
      <c r="B246" s="173"/>
      <c r="C246" s="174"/>
      <c r="D246" s="174"/>
      <c r="E246" s="175" t="s">
        <v>5</v>
      </c>
      <c r="F246" s="296" t="s">
        <v>265</v>
      </c>
      <c r="G246" s="297"/>
      <c r="H246" s="297"/>
      <c r="I246" s="297"/>
      <c r="J246" s="174"/>
      <c r="K246" s="175" t="s">
        <v>5</v>
      </c>
      <c r="L246" s="174"/>
      <c r="M246" s="174"/>
      <c r="N246" s="174"/>
      <c r="O246" s="174"/>
      <c r="P246" s="174"/>
      <c r="Q246" s="174"/>
      <c r="R246" s="176"/>
      <c r="T246" s="177"/>
      <c r="U246" s="174"/>
      <c r="V246" s="174"/>
      <c r="W246" s="174"/>
      <c r="X246" s="174"/>
      <c r="Y246" s="174"/>
      <c r="Z246" s="174"/>
      <c r="AA246" s="178"/>
      <c r="AT246" s="179" t="s">
        <v>215</v>
      </c>
      <c r="AU246" s="179" t="s">
        <v>111</v>
      </c>
      <c r="AV246" s="10" t="s">
        <v>86</v>
      </c>
      <c r="AW246" s="10" t="s">
        <v>35</v>
      </c>
      <c r="AX246" s="10" t="s">
        <v>78</v>
      </c>
      <c r="AY246" s="179" t="s">
        <v>150</v>
      </c>
    </row>
    <row r="247" spans="2:65" s="10" customFormat="1" ht="16.5" customHeight="1">
      <c r="B247" s="173"/>
      <c r="C247" s="174"/>
      <c r="D247" s="174"/>
      <c r="E247" s="175" t="s">
        <v>5</v>
      </c>
      <c r="F247" s="298" t="s">
        <v>266</v>
      </c>
      <c r="G247" s="299"/>
      <c r="H247" s="299"/>
      <c r="I247" s="299"/>
      <c r="J247" s="174"/>
      <c r="K247" s="175" t="s">
        <v>5</v>
      </c>
      <c r="L247" s="174"/>
      <c r="M247" s="174"/>
      <c r="N247" s="174"/>
      <c r="O247" s="174"/>
      <c r="P247" s="174"/>
      <c r="Q247" s="174"/>
      <c r="R247" s="176"/>
      <c r="T247" s="177"/>
      <c r="U247" s="174"/>
      <c r="V247" s="174"/>
      <c r="W247" s="174"/>
      <c r="X247" s="174"/>
      <c r="Y247" s="174"/>
      <c r="Z247" s="174"/>
      <c r="AA247" s="178"/>
      <c r="AT247" s="179" t="s">
        <v>215</v>
      </c>
      <c r="AU247" s="179" t="s">
        <v>111</v>
      </c>
      <c r="AV247" s="10" t="s">
        <v>86</v>
      </c>
      <c r="AW247" s="10" t="s">
        <v>35</v>
      </c>
      <c r="AX247" s="10" t="s">
        <v>78</v>
      </c>
      <c r="AY247" s="179" t="s">
        <v>150</v>
      </c>
    </row>
    <row r="248" spans="2:65" s="11" customFormat="1" ht="16.5" customHeight="1">
      <c r="B248" s="180"/>
      <c r="C248" s="181"/>
      <c r="D248" s="181"/>
      <c r="E248" s="182" t="s">
        <v>5</v>
      </c>
      <c r="F248" s="288" t="s">
        <v>345</v>
      </c>
      <c r="G248" s="289"/>
      <c r="H248" s="289"/>
      <c r="I248" s="289"/>
      <c r="J248" s="181"/>
      <c r="K248" s="183">
        <v>402.58</v>
      </c>
      <c r="L248" s="181"/>
      <c r="M248" s="181"/>
      <c r="N248" s="181"/>
      <c r="O248" s="181"/>
      <c r="P248" s="181"/>
      <c r="Q248" s="181"/>
      <c r="R248" s="184"/>
      <c r="T248" s="185"/>
      <c r="U248" s="181"/>
      <c r="V248" s="181"/>
      <c r="W248" s="181"/>
      <c r="X248" s="181"/>
      <c r="Y248" s="181"/>
      <c r="Z248" s="181"/>
      <c r="AA248" s="186"/>
      <c r="AT248" s="187" t="s">
        <v>215</v>
      </c>
      <c r="AU248" s="187" t="s">
        <v>111</v>
      </c>
      <c r="AV248" s="11" t="s">
        <v>111</v>
      </c>
      <c r="AW248" s="11" t="s">
        <v>35</v>
      </c>
      <c r="AX248" s="11" t="s">
        <v>78</v>
      </c>
      <c r="AY248" s="187" t="s">
        <v>150</v>
      </c>
    </row>
    <row r="249" spans="2:65" s="11" customFormat="1" ht="16.5" customHeight="1">
      <c r="B249" s="180"/>
      <c r="C249" s="181"/>
      <c r="D249" s="181"/>
      <c r="E249" s="182" t="s">
        <v>5</v>
      </c>
      <c r="F249" s="288" t="s">
        <v>346</v>
      </c>
      <c r="G249" s="289"/>
      <c r="H249" s="289"/>
      <c r="I249" s="289"/>
      <c r="J249" s="181"/>
      <c r="K249" s="183">
        <v>373.36</v>
      </c>
      <c r="L249" s="181"/>
      <c r="M249" s="181"/>
      <c r="N249" s="181"/>
      <c r="O249" s="181"/>
      <c r="P249" s="181"/>
      <c r="Q249" s="181"/>
      <c r="R249" s="184"/>
      <c r="T249" s="185"/>
      <c r="U249" s="181"/>
      <c r="V249" s="181"/>
      <c r="W249" s="181"/>
      <c r="X249" s="181"/>
      <c r="Y249" s="181"/>
      <c r="Z249" s="181"/>
      <c r="AA249" s="186"/>
      <c r="AT249" s="187" t="s">
        <v>215</v>
      </c>
      <c r="AU249" s="187" t="s">
        <v>111</v>
      </c>
      <c r="AV249" s="11" t="s">
        <v>111</v>
      </c>
      <c r="AW249" s="11" t="s">
        <v>35</v>
      </c>
      <c r="AX249" s="11" t="s">
        <v>78</v>
      </c>
      <c r="AY249" s="187" t="s">
        <v>150</v>
      </c>
    </row>
    <row r="250" spans="2:65" s="11" customFormat="1" ht="16.5" customHeight="1">
      <c r="B250" s="180"/>
      <c r="C250" s="181"/>
      <c r="D250" s="181"/>
      <c r="E250" s="182" t="s">
        <v>5</v>
      </c>
      <c r="F250" s="288" t="s">
        <v>347</v>
      </c>
      <c r="G250" s="289"/>
      <c r="H250" s="289"/>
      <c r="I250" s="289"/>
      <c r="J250" s="181"/>
      <c r="K250" s="183">
        <v>402.58</v>
      </c>
      <c r="L250" s="181"/>
      <c r="M250" s="181"/>
      <c r="N250" s="181"/>
      <c r="O250" s="181"/>
      <c r="P250" s="181"/>
      <c r="Q250" s="181"/>
      <c r="R250" s="184"/>
      <c r="T250" s="185"/>
      <c r="U250" s="181"/>
      <c r="V250" s="181"/>
      <c r="W250" s="181"/>
      <c r="X250" s="181"/>
      <c r="Y250" s="181"/>
      <c r="Z250" s="181"/>
      <c r="AA250" s="186"/>
      <c r="AT250" s="187" t="s">
        <v>215</v>
      </c>
      <c r="AU250" s="187" t="s">
        <v>111</v>
      </c>
      <c r="AV250" s="11" t="s">
        <v>111</v>
      </c>
      <c r="AW250" s="11" t="s">
        <v>35</v>
      </c>
      <c r="AX250" s="11" t="s">
        <v>78</v>
      </c>
      <c r="AY250" s="187" t="s">
        <v>150</v>
      </c>
    </row>
    <row r="251" spans="2:65" s="12" customFormat="1" ht="16.5" customHeight="1">
      <c r="B251" s="188"/>
      <c r="C251" s="189"/>
      <c r="D251" s="189"/>
      <c r="E251" s="190" t="s">
        <v>5</v>
      </c>
      <c r="F251" s="290" t="s">
        <v>217</v>
      </c>
      <c r="G251" s="291"/>
      <c r="H251" s="291"/>
      <c r="I251" s="291"/>
      <c r="J251" s="189"/>
      <c r="K251" s="191">
        <v>1178.52</v>
      </c>
      <c r="L251" s="189"/>
      <c r="M251" s="189"/>
      <c r="N251" s="189"/>
      <c r="O251" s="189"/>
      <c r="P251" s="189"/>
      <c r="Q251" s="189"/>
      <c r="R251" s="192"/>
      <c r="T251" s="193"/>
      <c r="U251" s="189"/>
      <c r="V251" s="189"/>
      <c r="W251" s="189"/>
      <c r="X251" s="189"/>
      <c r="Y251" s="189"/>
      <c r="Z251" s="189"/>
      <c r="AA251" s="194"/>
      <c r="AT251" s="195" t="s">
        <v>215</v>
      </c>
      <c r="AU251" s="195" t="s">
        <v>111</v>
      </c>
      <c r="AV251" s="12" t="s">
        <v>167</v>
      </c>
      <c r="AW251" s="12" t="s">
        <v>35</v>
      </c>
      <c r="AX251" s="12" t="s">
        <v>86</v>
      </c>
      <c r="AY251" s="195" t="s">
        <v>150</v>
      </c>
    </row>
    <row r="252" spans="2:65" s="1" customFormat="1" ht="25.5" customHeight="1">
      <c r="B252" s="135"/>
      <c r="C252" s="196" t="s">
        <v>348</v>
      </c>
      <c r="D252" s="196" t="s">
        <v>318</v>
      </c>
      <c r="E252" s="197" t="s">
        <v>349</v>
      </c>
      <c r="F252" s="300" t="s">
        <v>350</v>
      </c>
      <c r="G252" s="300"/>
      <c r="H252" s="300"/>
      <c r="I252" s="300"/>
      <c r="J252" s="198" t="s">
        <v>226</v>
      </c>
      <c r="K252" s="199">
        <v>0.34599999999999997</v>
      </c>
      <c r="L252" s="301">
        <v>0</v>
      </c>
      <c r="M252" s="301"/>
      <c r="N252" s="302">
        <f>ROUND(L252*K252,2)</f>
        <v>0</v>
      </c>
      <c r="O252" s="266"/>
      <c r="P252" s="266"/>
      <c r="Q252" s="266"/>
      <c r="R252" s="138"/>
      <c r="T252" s="168" t="s">
        <v>5</v>
      </c>
      <c r="U252" s="47" t="s">
        <v>43</v>
      </c>
      <c r="V252" s="39"/>
      <c r="W252" s="169">
        <f>V252*K252</f>
        <v>0</v>
      </c>
      <c r="X252" s="169">
        <v>0</v>
      </c>
      <c r="Y252" s="169">
        <f>X252*K252</f>
        <v>0</v>
      </c>
      <c r="Z252" s="169">
        <v>0</v>
      </c>
      <c r="AA252" s="170">
        <f>Z252*K252</f>
        <v>0</v>
      </c>
      <c r="AR252" s="22" t="s">
        <v>283</v>
      </c>
      <c r="AT252" s="22" t="s">
        <v>318</v>
      </c>
      <c r="AU252" s="22" t="s">
        <v>111</v>
      </c>
      <c r="AY252" s="22" t="s">
        <v>150</v>
      </c>
      <c r="BE252" s="109">
        <f>IF(U252="základní",N252,0)</f>
        <v>0</v>
      </c>
      <c r="BF252" s="109">
        <f>IF(U252="snížená",N252,0)</f>
        <v>0</v>
      </c>
      <c r="BG252" s="109">
        <f>IF(U252="zákl. přenesená",N252,0)</f>
        <v>0</v>
      </c>
      <c r="BH252" s="109">
        <f>IF(U252="sníž. přenesená",N252,0)</f>
        <v>0</v>
      </c>
      <c r="BI252" s="109">
        <f>IF(U252="nulová",N252,0)</f>
        <v>0</v>
      </c>
      <c r="BJ252" s="22" t="s">
        <v>86</v>
      </c>
      <c r="BK252" s="109">
        <f>ROUND(L252*K252,2)</f>
        <v>0</v>
      </c>
      <c r="BL252" s="22" t="s">
        <v>245</v>
      </c>
      <c r="BM252" s="22" t="s">
        <v>351</v>
      </c>
    </row>
    <row r="253" spans="2:65" s="10" customFormat="1" ht="25.5" customHeight="1">
      <c r="B253" s="173"/>
      <c r="C253" s="174"/>
      <c r="D253" s="174"/>
      <c r="E253" s="175" t="s">
        <v>5</v>
      </c>
      <c r="F253" s="296" t="s">
        <v>214</v>
      </c>
      <c r="G253" s="297"/>
      <c r="H253" s="297"/>
      <c r="I253" s="297"/>
      <c r="J253" s="174"/>
      <c r="K253" s="175" t="s">
        <v>5</v>
      </c>
      <c r="L253" s="174"/>
      <c r="M253" s="174"/>
      <c r="N253" s="174"/>
      <c r="O253" s="174"/>
      <c r="P253" s="174"/>
      <c r="Q253" s="174"/>
      <c r="R253" s="176"/>
      <c r="T253" s="177"/>
      <c r="U253" s="174"/>
      <c r="V253" s="174"/>
      <c r="W253" s="174"/>
      <c r="X253" s="174"/>
      <c r="Y253" s="174"/>
      <c r="Z253" s="174"/>
      <c r="AA253" s="178"/>
      <c r="AT253" s="179" t="s">
        <v>215</v>
      </c>
      <c r="AU253" s="179" t="s">
        <v>111</v>
      </c>
      <c r="AV253" s="10" t="s">
        <v>86</v>
      </c>
      <c r="AW253" s="10" t="s">
        <v>35</v>
      </c>
      <c r="AX253" s="10" t="s">
        <v>78</v>
      </c>
      <c r="AY253" s="179" t="s">
        <v>150</v>
      </c>
    </row>
    <row r="254" spans="2:65" s="11" customFormat="1" ht="16.5" customHeight="1">
      <c r="B254" s="180"/>
      <c r="C254" s="181"/>
      <c r="D254" s="181"/>
      <c r="E254" s="182" t="s">
        <v>5</v>
      </c>
      <c r="F254" s="288" t="s">
        <v>352</v>
      </c>
      <c r="G254" s="289"/>
      <c r="H254" s="289"/>
      <c r="I254" s="289"/>
      <c r="J254" s="181"/>
      <c r="K254" s="183">
        <v>0.34599999999999997</v>
      </c>
      <c r="L254" s="181"/>
      <c r="M254" s="181"/>
      <c r="N254" s="181"/>
      <c r="O254" s="181"/>
      <c r="P254" s="181"/>
      <c r="Q254" s="181"/>
      <c r="R254" s="184"/>
      <c r="T254" s="185"/>
      <c r="U254" s="181"/>
      <c r="V254" s="181"/>
      <c r="W254" s="181"/>
      <c r="X254" s="181"/>
      <c r="Y254" s="181"/>
      <c r="Z254" s="181"/>
      <c r="AA254" s="186"/>
      <c r="AT254" s="187" t="s">
        <v>215</v>
      </c>
      <c r="AU254" s="187" t="s">
        <v>111</v>
      </c>
      <c r="AV254" s="11" t="s">
        <v>111</v>
      </c>
      <c r="AW254" s="11" t="s">
        <v>35</v>
      </c>
      <c r="AX254" s="11" t="s">
        <v>78</v>
      </c>
      <c r="AY254" s="187" t="s">
        <v>150</v>
      </c>
    </row>
    <row r="255" spans="2:65" s="12" customFormat="1" ht="16.5" customHeight="1">
      <c r="B255" s="188"/>
      <c r="C255" s="189"/>
      <c r="D255" s="189"/>
      <c r="E255" s="190" t="s">
        <v>5</v>
      </c>
      <c r="F255" s="290" t="s">
        <v>217</v>
      </c>
      <c r="G255" s="291"/>
      <c r="H255" s="291"/>
      <c r="I255" s="291"/>
      <c r="J255" s="189"/>
      <c r="K255" s="191">
        <v>0.34599999999999997</v>
      </c>
      <c r="L255" s="189"/>
      <c r="M255" s="189"/>
      <c r="N255" s="189"/>
      <c r="O255" s="189"/>
      <c r="P255" s="189"/>
      <c r="Q255" s="189"/>
      <c r="R255" s="192"/>
      <c r="T255" s="193"/>
      <c r="U255" s="189"/>
      <c r="V255" s="189"/>
      <c r="W255" s="189"/>
      <c r="X255" s="189"/>
      <c r="Y255" s="189"/>
      <c r="Z255" s="189"/>
      <c r="AA255" s="194"/>
      <c r="AT255" s="195" t="s">
        <v>215</v>
      </c>
      <c r="AU255" s="195" t="s">
        <v>111</v>
      </c>
      <c r="AV255" s="12" t="s">
        <v>167</v>
      </c>
      <c r="AW255" s="12" t="s">
        <v>35</v>
      </c>
      <c r="AX255" s="12" t="s">
        <v>86</v>
      </c>
      <c r="AY255" s="195" t="s">
        <v>150</v>
      </c>
    </row>
    <row r="256" spans="2:65" s="1" customFormat="1" ht="25.5" customHeight="1">
      <c r="B256" s="135"/>
      <c r="C256" s="196" t="s">
        <v>283</v>
      </c>
      <c r="D256" s="196" t="s">
        <v>318</v>
      </c>
      <c r="E256" s="197" t="s">
        <v>353</v>
      </c>
      <c r="F256" s="300" t="s">
        <v>354</v>
      </c>
      <c r="G256" s="300"/>
      <c r="H256" s="300"/>
      <c r="I256" s="300"/>
      <c r="J256" s="198" t="s">
        <v>328</v>
      </c>
      <c r="K256" s="199">
        <v>527.16999999999996</v>
      </c>
      <c r="L256" s="301">
        <v>0</v>
      </c>
      <c r="M256" s="301"/>
      <c r="N256" s="302">
        <f>ROUND(L256*K256,2)</f>
        <v>0</v>
      </c>
      <c r="O256" s="266"/>
      <c r="P256" s="266"/>
      <c r="Q256" s="266"/>
      <c r="R256" s="138"/>
      <c r="T256" s="168" t="s">
        <v>5</v>
      </c>
      <c r="U256" s="47" t="s">
        <v>43</v>
      </c>
      <c r="V256" s="39"/>
      <c r="W256" s="169">
        <f>V256*K256</f>
        <v>0</v>
      </c>
      <c r="X256" s="169">
        <v>0</v>
      </c>
      <c r="Y256" s="169">
        <f>X256*K256</f>
        <v>0</v>
      </c>
      <c r="Z256" s="169">
        <v>0</v>
      </c>
      <c r="AA256" s="170">
        <f>Z256*K256</f>
        <v>0</v>
      </c>
      <c r="AR256" s="22" t="s">
        <v>283</v>
      </c>
      <c r="AT256" s="22" t="s">
        <v>318</v>
      </c>
      <c r="AU256" s="22" t="s">
        <v>111</v>
      </c>
      <c r="AY256" s="22" t="s">
        <v>150</v>
      </c>
      <c r="BE256" s="109">
        <f>IF(U256="základní",N256,0)</f>
        <v>0</v>
      </c>
      <c r="BF256" s="109">
        <f>IF(U256="snížená",N256,0)</f>
        <v>0</v>
      </c>
      <c r="BG256" s="109">
        <f>IF(U256="zákl. přenesená",N256,0)</f>
        <v>0</v>
      </c>
      <c r="BH256" s="109">
        <f>IF(U256="sníž. přenesená",N256,0)</f>
        <v>0</v>
      </c>
      <c r="BI256" s="109">
        <f>IF(U256="nulová",N256,0)</f>
        <v>0</v>
      </c>
      <c r="BJ256" s="22" t="s">
        <v>86</v>
      </c>
      <c r="BK256" s="109">
        <f>ROUND(L256*K256,2)</f>
        <v>0</v>
      </c>
      <c r="BL256" s="22" t="s">
        <v>245</v>
      </c>
      <c r="BM256" s="22" t="s">
        <v>355</v>
      </c>
    </row>
    <row r="257" spans="2:65" s="10" customFormat="1" ht="25.5" customHeight="1">
      <c r="B257" s="173"/>
      <c r="C257" s="174"/>
      <c r="D257" s="174"/>
      <c r="E257" s="175" t="s">
        <v>5</v>
      </c>
      <c r="F257" s="296" t="s">
        <v>251</v>
      </c>
      <c r="G257" s="297"/>
      <c r="H257" s="297"/>
      <c r="I257" s="297"/>
      <c r="J257" s="174"/>
      <c r="K257" s="175" t="s">
        <v>5</v>
      </c>
      <c r="L257" s="174"/>
      <c r="M257" s="174"/>
      <c r="N257" s="174"/>
      <c r="O257" s="174"/>
      <c r="P257" s="174"/>
      <c r="Q257" s="174"/>
      <c r="R257" s="176"/>
      <c r="T257" s="177"/>
      <c r="U257" s="174"/>
      <c r="V257" s="174"/>
      <c r="W257" s="174"/>
      <c r="X257" s="174"/>
      <c r="Y257" s="174"/>
      <c r="Z257" s="174"/>
      <c r="AA257" s="178"/>
      <c r="AT257" s="179" t="s">
        <v>215</v>
      </c>
      <c r="AU257" s="179" t="s">
        <v>111</v>
      </c>
      <c r="AV257" s="10" t="s">
        <v>86</v>
      </c>
      <c r="AW257" s="10" t="s">
        <v>35</v>
      </c>
      <c r="AX257" s="10" t="s">
        <v>78</v>
      </c>
      <c r="AY257" s="179" t="s">
        <v>150</v>
      </c>
    </row>
    <row r="258" spans="2:65" s="10" customFormat="1" ht="16.5" customHeight="1">
      <c r="B258" s="173"/>
      <c r="C258" s="174"/>
      <c r="D258" s="174"/>
      <c r="E258" s="175" t="s">
        <v>5</v>
      </c>
      <c r="F258" s="298" t="s">
        <v>339</v>
      </c>
      <c r="G258" s="299"/>
      <c r="H258" s="299"/>
      <c r="I258" s="299"/>
      <c r="J258" s="174"/>
      <c r="K258" s="175" t="s">
        <v>5</v>
      </c>
      <c r="L258" s="174"/>
      <c r="M258" s="174"/>
      <c r="N258" s="174"/>
      <c r="O258" s="174"/>
      <c r="P258" s="174"/>
      <c r="Q258" s="174"/>
      <c r="R258" s="176"/>
      <c r="T258" s="177"/>
      <c r="U258" s="174"/>
      <c r="V258" s="174"/>
      <c r="W258" s="174"/>
      <c r="X258" s="174"/>
      <c r="Y258" s="174"/>
      <c r="Z258" s="174"/>
      <c r="AA258" s="178"/>
      <c r="AT258" s="179" t="s">
        <v>215</v>
      </c>
      <c r="AU258" s="179" t="s">
        <v>111</v>
      </c>
      <c r="AV258" s="10" t="s">
        <v>86</v>
      </c>
      <c r="AW258" s="10" t="s">
        <v>35</v>
      </c>
      <c r="AX258" s="10" t="s">
        <v>78</v>
      </c>
      <c r="AY258" s="179" t="s">
        <v>150</v>
      </c>
    </row>
    <row r="259" spans="2:65" s="10" customFormat="1" ht="51" customHeight="1">
      <c r="B259" s="173"/>
      <c r="C259" s="174"/>
      <c r="D259" s="174"/>
      <c r="E259" s="175" t="s">
        <v>5</v>
      </c>
      <c r="F259" s="298" t="s">
        <v>356</v>
      </c>
      <c r="G259" s="299"/>
      <c r="H259" s="299"/>
      <c r="I259" s="299"/>
      <c r="J259" s="174"/>
      <c r="K259" s="175" t="s">
        <v>5</v>
      </c>
      <c r="L259" s="174"/>
      <c r="M259" s="174"/>
      <c r="N259" s="174"/>
      <c r="O259" s="174"/>
      <c r="P259" s="174"/>
      <c r="Q259" s="174"/>
      <c r="R259" s="176"/>
      <c r="T259" s="177"/>
      <c r="U259" s="174"/>
      <c r="V259" s="174"/>
      <c r="W259" s="174"/>
      <c r="X259" s="174"/>
      <c r="Y259" s="174"/>
      <c r="Z259" s="174"/>
      <c r="AA259" s="178"/>
      <c r="AT259" s="179" t="s">
        <v>215</v>
      </c>
      <c r="AU259" s="179" t="s">
        <v>111</v>
      </c>
      <c r="AV259" s="10" t="s">
        <v>86</v>
      </c>
      <c r="AW259" s="10" t="s">
        <v>35</v>
      </c>
      <c r="AX259" s="10" t="s">
        <v>78</v>
      </c>
      <c r="AY259" s="179" t="s">
        <v>150</v>
      </c>
    </row>
    <row r="260" spans="2:65" s="11" customFormat="1" ht="16.5" customHeight="1">
      <c r="B260" s="180"/>
      <c r="C260" s="181"/>
      <c r="D260" s="181"/>
      <c r="E260" s="182" t="s">
        <v>5</v>
      </c>
      <c r="F260" s="288" t="s">
        <v>357</v>
      </c>
      <c r="G260" s="289"/>
      <c r="H260" s="289"/>
      <c r="I260" s="289"/>
      <c r="J260" s="181"/>
      <c r="K260" s="183">
        <v>271.89</v>
      </c>
      <c r="L260" s="181"/>
      <c r="M260" s="181"/>
      <c r="N260" s="181"/>
      <c r="O260" s="181"/>
      <c r="P260" s="181"/>
      <c r="Q260" s="181"/>
      <c r="R260" s="184"/>
      <c r="T260" s="185"/>
      <c r="U260" s="181"/>
      <c r="V260" s="181"/>
      <c r="W260" s="181"/>
      <c r="X260" s="181"/>
      <c r="Y260" s="181"/>
      <c r="Z260" s="181"/>
      <c r="AA260" s="186"/>
      <c r="AT260" s="187" t="s">
        <v>215</v>
      </c>
      <c r="AU260" s="187" t="s">
        <v>111</v>
      </c>
      <c r="AV260" s="11" t="s">
        <v>111</v>
      </c>
      <c r="AW260" s="11" t="s">
        <v>35</v>
      </c>
      <c r="AX260" s="11" t="s">
        <v>78</v>
      </c>
      <c r="AY260" s="187" t="s">
        <v>150</v>
      </c>
    </row>
    <row r="261" spans="2:65" s="11" customFormat="1" ht="16.5" customHeight="1">
      <c r="B261" s="180"/>
      <c r="C261" s="181"/>
      <c r="D261" s="181"/>
      <c r="E261" s="182" t="s">
        <v>5</v>
      </c>
      <c r="F261" s="288" t="s">
        <v>358</v>
      </c>
      <c r="G261" s="289"/>
      <c r="H261" s="289"/>
      <c r="I261" s="289"/>
      <c r="J261" s="181"/>
      <c r="K261" s="183">
        <v>255.28</v>
      </c>
      <c r="L261" s="181"/>
      <c r="M261" s="181"/>
      <c r="N261" s="181"/>
      <c r="O261" s="181"/>
      <c r="P261" s="181"/>
      <c r="Q261" s="181"/>
      <c r="R261" s="184"/>
      <c r="T261" s="185"/>
      <c r="U261" s="181"/>
      <c r="V261" s="181"/>
      <c r="W261" s="181"/>
      <c r="X261" s="181"/>
      <c r="Y261" s="181"/>
      <c r="Z261" s="181"/>
      <c r="AA261" s="186"/>
      <c r="AT261" s="187" t="s">
        <v>215</v>
      </c>
      <c r="AU261" s="187" t="s">
        <v>111</v>
      </c>
      <c r="AV261" s="11" t="s">
        <v>111</v>
      </c>
      <c r="AW261" s="11" t="s">
        <v>35</v>
      </c>
      <c r="AX261" s="11" t="s">
        <v>78</v>
      </c>
      <c r="AY261" s="187" t="s">
        <v>150</v>
      </c>
    </row>
    <row r="262" spans="2:65" s="12" customFormat="1" ht="16.5" customHeight="1">
      <c r="B262" s="188"/>
      <c r="C262" s="189"/>
      <c r="D262" s="189"/>
      <c r="E262" s="190" t="s">
        <v>5</v>
      </c>
      <c r="F262" s="290" t="s">
        <v>217</v>
      </c>
      <c r="G262" s="291"/>
      <c r="H262" s="291"/>
      <c r="I262" s="291"/>
      <c r="J262" s="189"/>
      <c r="K262" s="191">
        <v>527.16999999999996</v>
      </c>
      <c r="L262" s="189"/>
      <c r="M262" s="189"/>
      <c r="N262" s="189"/>
      <c r="O262" s="189"/>
      <c r="P262" s="189"/>
      <c r="Q262" s="189"/>
      <c r="R262" s="192"/>
      <c r="T262" s="193"/>
      <c r="U262" s="189"/>
      <c r="V262" s="189"/>
      <c r="W262" s="189"/>
      <c r="X262" s="189"/>
      <c r="Y262" s="189"/>
      <c r="Z262" s="189"/>
      <c r="AA262" s="194"/>
      <c r="AT262" s="195" t="s">
        <v>215</v>
      </c>
      <c r="AU262" s="195" t="s">
        <v>111</v>
      </c>
      <c r="AV262" s="12" t="s">
        <v>167</v>
      </c>
      <c r="AW262" s="12" t="s">
        <v>35</v>
      </c>
      <c r="AX262" s="12" t="s">
        <v>86</v>
      </c>
      <c r="AY262" s="195" t="s">
        <v>150</v>
      </c>
    </row>
    <row r="263" spans="2:65" s="1" customFormat="1" ht="25.5" customHeight="1">
      <c r="B263" s="135"/>
      <c r="C263" s="196" t="s">
        <v>359</v>
      </c>
      <c r="D263" s="196" t="s">
        <v>318</v>
      </c>
      <c r="E263" s="197" t="s">
        <v>360</v>
      </c>
      <c r="F263" s="300" t="s">
        <v>361</v>
      </c>
      <c r="G263" s="300"/>
      <c r="H263" s="300"/>
      <c r="I263" s="300"/>
      <c r="J263" s="198" t="s">
        <v>328</v>
      </c>
      <c r="K263" s="199">
        <v>1283.7739999999999</v>
      </c>
      <c r="L263" s="301">
        <v>0</v>
      </c>
      <c r="M263" s="301"/>
      <c r="N263" s="302">
        <f>ROUND(L263*K263,2)</f>
        <v>0</v>
      </c>
      <c r="O263" s="266"/>
      <c r="P263" s="266"/>
      <c r="Q263" s="266"/>
      <c r="R263" s="138"/>
      <c r="T263" s="168" t="s">
        <v>5</v>
      </c>
      <c r="U263" s="47" t="s">
        <v>43</v>
      </c>
      <c r="V263" s="39"/>
      <c r="W263" s="169">
        <f>V263*K263</f>
        <v>0</v>
      </c>
      <c r="X263" s="169">
        <v>0</v>
      </c>
      <c r="Y263" s="169">
        <f>X263*K263</f>
        <v>0</v>
      </c>
      <c r="Z263" s="169">
        <v>0</v>
      </c>
      <c r="AA263" s="170">
        <f>Z263*K263</f>
        <v>0</v>
      </c>
      <c r="AR263" s="22" t="s">
        <v>283</v>
      </c>
      <c r="AT263" s="22" t="s">
        <v>318</v>
      </c>
      <c r="AU263" s="22" t="s">
        <v>111</v>
      </c>
      <c r="AY263" s="22" t="s">
        <v>150</v>
      </c>
      <c r="BE263" s="109">
        <f>IF(U263="základní",N263,0)</f>
        <v>0</v>
      </c>
      <c r="BF263" s="109">
        <f>IF(U263="snížená",N263,0)</f>
        <v>0</v>
      </c>
      <c r="BG263" s="109">
        <f>IF(U263="zákl. přenesená",N263,0)</f>
        <v>0</v>
      </c>
      <c r="BH263" s="109">
        <f>IF(U263="sníž. přenesená",N263,0)</f>
        <v>0</v>
      </c>
      <c r="BI263" s="109">
        <f>IF(U263="nulová",N263,0)</f>
        <v>0</v>
      </c>
      <c r="BJ263" s="22" t="s">
        <v>86</v>
      </c>
      <c r="BK263" s="109">
        <f>ROUND(L263*K263,2)</f>
        <v>0</v>
      </c>
      <c r="BL263" s="22" t="s">
        <v>245</v>
      </c>
      <c r="BM263" s="22" t="s">
        <v>362</v>
      </c>
    </row>
    <row r="264" spans="2:65" s="10" customFormat="1" ht="25.5" customHeight="1">
      <c r="B264" s="173"/>
      <c r="C264" s="174"/>
      <c r="D264" s="174"/>
      <c r="E264" s="175" t="s">
        <v>5</v>
      </c>
      <c r="F264" s="296" t="s">
        <v>265</v>
      </c>
      <c r="G264" s="297"/>
      <c r="H264" s="297"/>
      <c r="I264" s="297"/>
      <c r="J264" s="174"/>
      <c r="K264" s="175" t="s">
        <v>5</v>
      </c>
      <c r="L264" s="174"/>
      <c r="M264" s="174"/>
      <c r="N264" s="174"/>
      <c r="O264" s="174"/>
      <c r="P264" s="174"/>
      <c r="Q264" s="174"/>
      <c r="R264" s="176"/>
      <c r="T264" s="177"/>
      <c r="U264" s="174"/>
      <c r="V264" s="174"/>
      <c r="W264" s="174"/>
      <c r="X264" s="174"/>
      <c r="Y264" s="174"/>
      <c r="Z264" s="174"/>
      <c r="AA264" s="178"/>
      <c r="AT264" s="179" t="s">
        <v>215</v>
      </c>
      <c r="AU264" s="179" t="s">
        <v>111</v>
      </c>
      <c r="AV264" s="10" t="s">
        <v>86</v>
      </c>
      <c r="AW264" s="10" t="s">
        <v>35</v>
      </c>
      <c r="AX264" s="10" t="s">
        <v>78</v>
      </c>
      <c r="AY264" s="179" t="s">
        <v>150</v>
      </c>
    </row>
    <row r="265" spans="2:65" s="10" customFormat="1" ht="16.5" customHeight="1">
      <c r="B265" s="173"/>
      <c r="C265" s="174"/>
      <c r="D265" s="174"/>
      <c r="E265" s="175" t="s">
        <v>5</v>
      </c>
      <c r="F265" s="298" t="s">
        <v>266</v>
      </c>
      <c r="G265" s="299"/>
      <c r="H265" s="299"/>
      <c r="I265" s="299"/>
      <c r="J265" s="174"/>
      <c r="K265" s="175" t="s">
        <v>5</v>
      </c>
      <c r="L265" s="174"/>
      <c r="M265" s="174"/>
      <c r="N265" s="174"/>
      <c r="O265" s="174"/>
      <c r="P265" s="174"/>
      <c r="Q265" s="174"/>
      <c r="R265" s="176"/>
      <c r="T265" s="177"/>
      <c r="U265" s="174"/>
      <c r="V265" s="174"/>
      <c r="W265" s="174"/>
      <c r="X265" s="174"/>
      <c r="Y265" s="174"/>
      <c r="Z265" s="174"/>
      <c r="AA265" s="178"/>
      <c r="AT265" s="179" t="s">
        <v>215</v>
      </c>
      <c r="AU265" s="179" t="s">
        <v>111</v>
      </c>
      <c r="AV265" s="10" t="s">
        <v>86</v>
      </c>
      <c r="AW265" s="10" t="s">
        <v>35</v>
      </c>
      <c r="AX265" s="10" t="s">
        <v>78</v>
      </c>
      <c r="AY265" s="179" t="s">
        <v>150</v>
      </c>
    </row>
    <row r="266" spans="2:65" s="10" customFormat="1" ht="51" customHeight="1">
      <c r="B266" s="173"/>
      <c r="C266" s="174"/>
      <c r="D266" s="174"/>
      <c r="E266" s="175" t="s">
        <v>5</v>
      </c>
      <c r="F266" s="298" t="s">
        <v>356</v>
      </c>
      <c r="G266" s="299"/>
      <c r="H266" s="299"/>
      <c r="I266" s="299"/>
      <c r="J266" s="174"/>
      <c r="K266" s="175" t="s">
        <v>5</v>
      </c>
      <c r="L266" s="174"/>
      <c r="M266" s="174"/>
      <c r="N266" s="174"/>
      <c r="O266" s="174"/>
      <c r="P266" s="174"/>
      <c r="Q266" s="174"/>
      <c r="R266" s="176"/>
      <c r="T266" s="177"/>
      <c r="U266" s="174"/>
      <c r="V266" s="174"/>
      <c r="W266" s="174"/>
      <c r="X266" s="174"/>
      <c r="Y266" s="174"/>
      <c r="Z266" s="174"/>
      <c r="AA266" s="178"/>
      <c r="AT266" s="179" t="s">
        <v>215</v>
      </c>
      <c r="AU266" s="179" t="s">
        <v>111</v>
      </c>
      <c r="AV266" s="10" t="s">
        <v>86</v>
      </c>
      <c r="AW266" s="10" t="s">
        <v>35</v>
      </c>
      <c r="AX266" s="10" t="s">
        <v>78</v>
      </c>
      <c r="AY266" s="179" t="s">
        <v>150</v>
      </c>
    </row>
    <row r="267" spans="2:65" s="11" customFormat="1" ht="16.5" customHeight="1">
      <c r="B267" s="180"/>
      <c r="C267" s="181"/>
      <c r="D267" s="181"/>
      <c r="E267" s="182" t="s">
        <v>5</v>
      </c>
      <c r="F267" s="288" t="s">
        <v>363</v>
      </c>
      <c r="G267" s="289"/>
      <c r="H267" s="289"/>
      <c r="I267" s="289"/>
      <c r="J267" s="181"/>
      <c r="K267" s="183">
        <v>434.786</v>
      </c>
      <c r="L267" s="181"/>
      <c r="M267" s="181"/>
      <c r="N267" s="181"/>
      <c r="O267" s="181"/>
      <c r="P267" s="181"/>
      <c r="Q267" s="181"/>
      <c r="R267" s="184"/>
      <c r="T267" s="185"/>
      <c r="U267" s="181"/>
      <c r="V267" s="181"/>
      <c r="W267" s="181"/>
      <c r="X267" s="181"/>
      <c r="Y267" s="181"/>
      <c r="Z267" s="181"/>
      <c r="AA267" s="186"/>
      <c r="AT267" s="187" t="s">
        <v>215</v>
      </c>
      <c r="AU267" s="187" t="s">
        <v>111</v>
      </c>
      <c r="AV267" s="11" t="s">
        <v>111</v>
      </c>
      <c r="AW267" s="11" t="s">
        <v>35</v>
      </c>
      <c r="AX267" s="11" t="s">
        <v>78</v>
      </c>
      <c r="AY267" s="187" t="s">
        <v>150</v>
      </c>
    </row>
    <row r="268" spans="2:65" s="11" customFormat="1" ht="16.5" customHeight="1">
      <c r="B268" s="180"/>
      <c r="C268" s="181"/>
      <c r="D268" s="181"/>
      <c r="E268" s="182" t="s">
        <v>5</v>
      </c>
      <c r="F268" s="288" t="s">
        <v>364</v>
      </c>
      <c r="G268" s="289"/>
      <c r="H268" s="289"/>
      <c r="I268" s="289"/>
      <c r="J268" s="181"/>
      <c r="K268" s="183">
        <v>403.22899999999998</v>
      </c>
      <c r="L268" s="181"/>
      <c r="M268" s="181"/>
      <c r="N268" s="181"/>
      <c r="O268" s="181"/>
      <c r="P268" s="181"/>
      <c r="Q268" s="181"/>
      <c r="R268" s="184"/>
      <c r="T268" s="185"/>
      <c r="U268" s="181"/>
      <c r="V268" s="181"/>
      <c r="W268" s="181"/>
      <c r="X268" s="181"/>
      <c r="Y268" s="181"/>
      <c r="Z268" s="181"/>
      <c r="AA268" s="186"/>
      <c r="AT268" s="187" t="s">
        <v>215</v>
      </c>
      <c r="AU268" s="187" t="s">
        <v>111</v>
      </c>
      <c r="AV268" s="11" t="s">
        <v>111</v>
      </c>
      <c r="AW268" s="11" t="s">
        <v>35</v>
      </c>
      <c r="AX268" s="11" t="s">
        <v>78</v>
      </c>
      <c r="AY268" s="187" t="s">
        <v>150</v>
      </c>
    </row>
    <row r="269" spans="2:65" s="11" customFormat="1" ht="16.5" customHeight="1">
      <c r="B269" s="180"/>
      <c r="C269" s="181"/>
      <c r="D269" s="181"/>
      <c r="E269" s="182" t="s">
        <v>5</v>
      </c>
      <c r="F269" s="288" t="s">
        <v>365</v>
      </c>
      <c r="G269" s="289"/>
      <c r="H269" s="289"/>
      <c r="I269" s="289"/>
      <c r="J269" s="181"/>
      <c r="K269" s="183">
        <v>434.786</v>
      </c>
      <c r="L269" s="181"/>
      <c r="M269" s="181"/>
      <c r="N269" s="181"/>
      <c r="O269" s="181"/>
      <c r="P269" s="181"/>
      <c r="Q269" s="181"/>
      <c r="R269" s="184"/>
      <c r="T269" s="185"/>
      <c r="U269" s="181"/>
      <c r="V269" s="181"/>
      <c r="W269" s="181"/>
      <c r="X269" s="181"/>
      <c r="Y269" s="181"/>
      <c r="Z269" s="181"/>
      <c r="AA269" s="186"/>
      <c r="AT269" s="187" t="s">
        <v>215</v>
      </c>
      <c r="AU269" s="187" t="s">
        <v>111</v>
      </c>
      <c r="AV269" s="11" t="s">
        <v>111</v>
      </c>
      <c r="AW269" s="11" t="s">
        <v>35</v>
      </c>
      <c r="AX269" s="11" t="s">
        <v>78</v>
      </c>
      <c r="AY269" s="187" t="s">
        <v>150</v>
      </c>
    </row>
    <row r="270" spans="2:65" s="11" customFormat="1" ht="16.5" customHeight="1">
      <c r="B270" s="180"/>
      <c r="C270" s="181"/>
      <c r="D270" s="181"/>
      <c r="E270" s="182" t="s">
        <v>5</v>
      </c>
      <c r="F270" s="288" t="s">
        <v>366</v>
      </c>
      <c r="G270" s="289"/>
      <c r="H270" s="289"/>
      <c r="I270" s="289"/>
      <c r="J270" s="181"/>
      <c r="K270" s="183">
        <v>10.973000000000001</v>
      </c>
      <c r="L270" s="181"/>
      <c r="M270" s="181"/>
      <c r="N270" s="181"/>
      <c r="O270" s="181"/>
      <c r="P270" s="181"/>
      <c r="Q270" s="181"/>
      <c r="R270" s="184"/>
      <c r="T270" s="185"/>
      <c r="U270" s="181"/>
      <c r="V270" s="181"/>
      <c r="W270" s="181"/>
      <c r="X270" s="181"/>
      <c r="Y270" s="181"/>
      <c r="Z270" s="181"/>
      <c r="AA270" s="186"/>
      <c r="AT270" s="187" t="s">
        <v>215</v>
      </c>
      <c r="AU270" s="187" t="s">
        <v>111</v>
      </c>
      <c r="AV270" s="11" t="s">
        <v>111</v>
      </c>
      <c r="AW270" s="11" t="s">
        <v>35</v>
      </c>
      <c r="AX270" s="11" t="s">
        <v>78</v>
      </c>
      <c r="AY270" s="187" t="s">
        <v>150</v>
      </c>
    </row>
    <row r="271" spans="2:65" s="12" customFormat="1" ht="16.5" customHeight="1">
      <c r="B271" s="188"/>
      <c r="C271" s="189"/>
      <c r="D271" s="189"/>
      <c r="E271" s="190" t="s">
        <v>5</v>
      </c>
      <c r="F271" s="290" t="s">
        <v>217</v>
      </c>
      <c r="G271" s="291"/>
      <c r="H271" s="291"/>
      <c r="I271" s="291"/>
      <c r="J271" s="189"/>
      <c r="K271" s="191">
        <v>1283.7739999999999</v>
      </c>
      <c r="L271" s="189"/>
      <c r="M271" s="189"/>
      <c r="N271" s="189"/>
      <c r="O271" s="189"/>
      <c r="P271" s="189"/>
      <c r="Q271" s="189"/>
      <c r="R271" s="192"/>
      <c r="T271" s="193"/>
      <c r="U271" s="189"/>
      <c r="V271" s="189"/>
      <c r="W271" s="189"/>
      <c r="X271" s="189"/>
      <c r="Y271" s="189"/>
      <c r="Z271" s="189"/>
      <c r="AA271" s="194"/>
      <c r="AT271" s="195" t="s">
        <v>215</v>
      </c>
      <c r="AU271" s="195" t="s">
        <v>111</v>
      </c>
      <c r="AV271" s="12" t="s">
        <v>167</v>
      </c>
      <c r="AW271" s="12" t="s">
        <v>35</v>
      </c>
      <c r="AX271" s="12" t="s">
        <v>86</v>
      </c>
      <c r="AY271" s="195" t="s">
        <v>150</v>
      </c>
    </row>
    <row r="272" spans="2:65" s="1" customFormat="1" ht="25.5" customHeight="1">
      <c r="B272" s="135"/>
      <c r="C272" s="164" t="s">
        <v>288</v>
      </c>
      <c r="D272" s="164" t="s">
        <v>151</v>
      </c>
      <c r="E272" s="165" t="s">
        <v>367</v>
      </c>
      <c r="F272" s="264" t="s">
        <v>368</v>
      </c>
      <c r="G272" s="264"/>
      <c r="H272" s="264"/>
      <c r="I272" s="264"/>
      <c r="J272" s="166" t="s">
        <v>226</v>
      </c>
      <c r="K272" s="167">
        <v>2.2570000000000001</v>
      </c>
      <c r="L272" s="265">
        <v>0</v>
      </c>
      <c r="M272" s="265"/>
      <c r="N272" s="266">
        <f>ROUND(L272*K272,2)</f>
        <v>0</v>
      </c>
      <c r="O272" s="266"/>
      <c r="P272" s="266"/>
      <c r="Q272" s="266"/>
      <c r="R272" s="138"/>
      <c r="T272" s="168" t="s">
        <v>5</v>
      </c>
      <c r="U272" s="47" t="s">
        <v>43</v>
      </c>
      <c r="V272" s="39"/>
      <c r="W272" s="169">
        <f>V272*K272</f>
        <v>0</v>
      </c>
      <c r="X272" s="169">
        <v>0</v>
      </c>
      <c r="Y272" s="169">
        <f>X272*K272</f>
        <v>0</v>
      </c>
      <c r="Z272" s="169">
        <v>0</v>
      </c>
      <c r="AA272" s="170">
        <f>Z272*K272</f>
        <v>0</v>
      </c>
      <c r="AR272" s="22" t="s">
        <v>245</v>
      </c>
      <c r="AT272" s="22" t="s">
        <v>151</v>
      </c>
      <c r="AU272" s="22" t="s">
        <v>111</v>
      </c>
      <c r="AY272" s="22" t="s">
        <v>150</v>
      </c>
      <c r="BE272" s="109">
        <f>IF(U272="základní",N272,0)</f>
        <v>0</v>
      </c>
      <c r="BF272" s="109">
        <f>IF(U272="snížená",N272,0)</f>
        <v>0</v>
      </c>
      <c r="BG272" s="109">
        <f>IF(U272="zákl. přenesená",N272,0)</f>
        <v>0</v>
      </c>
      <c r="BH272" s="109">
        <f>IF(U272="sníž. přenesená",N272,0)</f>
        <v>0</v>
      </c>
      <c r="BI272" s="109">
        <f>IF(U272="nulová",N272,0)</f>
        <v>0</v>
      </c>
      <c r="BJ272" s="22" t="s">
        <v>86</v>
      </c>
      <c r="BK272" s="109">
        <f>ROUND(L272*K272,2)</f>
        <v>0</v>
      </c>
      <c r="BL272" s="22" t="s">
        <v>245</v>
      </c>
      <c r="BM272" s="22" t="s">
        <v>369</v>
      </c>
    </row>
    <row r="273" spans="2:65" s="9" customFormat="1" ht="29.85" customHeight="1">
      <c r="B273" s="153"/>
      <c r="C273" s="154"/>
      <c r="D273" s="163" t="s">
        <v>209</v>
      </c>
      <c r="E273" s="163"/>
      <c r="F273" s="163"/>
      <c r="G273" s="163"/>
      <c r="H273" s="163"/>
      <c r="I273" s="163"/>
      <c r="J273" s="163"/>
      <c r="K273" s="163"/>
      <c r="L273" s="163"/>
      <c r="M273" s="163"/>
      <c r="N273" s="292">
        <f>BK273</f>
        <v>0</v>
      </c>
      <c r="O273" s="293"/>
      <c r="P273" s="293"/>
      <c r="Q273" s="293"/>
      <c r="R273" s="156"/>
      <c r="T273" s="157"/>
      <c r="U273" s="154"/>
      <c r="V273" s="154"/>
      <c r="W273" s="158">
        <f>SUM(W274:W283)</f>
        <v>0</v>
      </c>
      <c r="X273" s="154"/>
      <c r="Y273" s="158">
        <f>SUM(Y274:Y283)</f>
        <v>0</v>
      </c>
      <c r="Z273" s="154"/>
      <c r="AA273" s="159">
        <f>SUM(AA274:AA283)</f>
        <v>0</v>
      </c>
      <c r="AR273" s="160" t="s">
        <v>111</v>
      </c>
      <c r="AT273" s="161" t="s">
        <v>77</v>
      </c>
      <c r="AU273" s="161" t="s">
        <v>86</v>
      </c>
      <c r="AY273" s="160" t="s">
        <v>150</v>
      </c>
      <c r="BK273" s="162">
        <f>SUM(BK274:BK283)</f>
        <v>0</v>
      </c>
    </row>
    <row r="274" spans="2:65" s="1" customFormat="1" ht="38.25" customHeight="1">
      <c r="B274" s="135"/>
      <c r="C274" s="164" t="s">
        <v>370</v>
      </c>
      <c r="D274" s="164" t="s">
        <v>151</v>
      </c>
      <c r="E274" s="165" t="s">
        <v>371</v>
      </c>
      <c r="F274" s="264" t="s">
        <v>372</v>
      </c>
      <c r="G274" s="264"/>
      <c r="H274" s="264"/>
      <c r="I274" s="264"/>
      <c r="J274" s="166" t="s">
        <v>220</v>
      </c>
      <c r="K274" s="167">
        <v>4</v>
      </c>
      <c r="L274" s="265">
        <v>0</v>
      </c>
      <c r="M274" s="265"/>
      <c r="N274" s="266">
        <f>ROUND(L274*K274,2)</f>
        <v>0</v>
      </c>
      <c r="O274" s="266"/>
      <c r="P274" s="266"/>
      <c r="Q274" s="266"/>
      <c r="R274" s="138"/>
      <c r="T274" s="168" t="s">
        <v>5</v>
      </c>
      <c r="U274" s="47" t="s">
        <v>43</v>
      </c>
      <c r="V274" s="39"/>
      <c r="W274" s="169">
        <f>V274*K274</f>
        <v>0</v>
      </c>
      <c r="X274" s="169">
        <v>0</v>
      </c>
      <c r="Y274" s="169">
        <f>X274*K274</f>
        <v>0</v>
      </c>
      <c r="Z274" s="169">
        <v>0</v>
      </c>
      <c r="AA274" s="170">
        <f>Z274*K274</f>
        <v>0</v>
      </c>
      <c r="AR274" s="22" t="s">
        <v>245</v>
      </c>
      <c r="AT274" s="22" t="s">
        <v>151</v>
      </c>
      <c r="AU274" s="22" t="s">
        <v>111</v>
      </c>
      <c r="AY274" s="22" t="s">
        <v>150</v>
      </c>
      <c r="BE274" s="109">
        <f>IF(U274="základní",N274,0)</f>
        <v>0</v>
      </c>
      <c r="BF274" s="109">
        <f>IF(U274="snížená",N274,0)</f>
        <v>0</v>
      </c>
      <c r="BG274" s="109">
        <f>IF(U274="zákl. přenesená",N274,0)</f>
        <v>0</v>
      </c>
      <c r="BH274" s="109">
        <f>IF(U274="sníž. přenesená",N274,0)</f>
        <v>0</v>
      </c>
      <c r="BI274" s="109">
        <f>IF(U274="nulová",N274,0)</f>
        <v>0</v>
      </c>
      <c r="BJ274" s="22" t="s">
        <v>86</v>
      </c>
      <c r="BK274" s="109">
        <f>ROUND(L274*K274,2)</f>
        <v>0</v>
      </c>
      <c r="BL274" s="22" t="s">
        <v>245</v>
      </c>
      <c r="BM274" s="22" t="s">
        <v>373</v>
      </c>
    </row>
    <row r="275" spans="2:65" s="10" customFormat="1" ht="25.5" customHeight="1">
      <c r="B275" s="173"/>
      <c r="C275" s="174"/>
      <c r="D275" s="174"/>
      <c r="E275" s="175" t="s">
        <v>5</v>
      </c>
      <c r="F275" s="296" t="s">
        <v>214</v>
      </c>
      <c r="G275" s="297"/>
      <c r="H275" s="297"/>
      <c r="I275" s="297"/>
      <c r="J275" s="174"/>
      <c r="K275" s="175" t="s">
        <v>5</v>
      </c>
      <c r="L275" s="174"/>
      <c r="M275" s="174"/>
      <c r="N275" s="174"/>
      <c r="O275" s="174"/>
      <c r="P275" s="174"/>
      <c r="Q275" s="174"/>
      <c r="R275" s="176"/>
      <c r="T275" s="177"/>
      <c r="U275" s="174"/>
      <c r="V275" s="174"/>
      <c r="W275" s="174"/>
      <c r="X275" s="174"/>
      <c r="Y275" s="174"/>
      <c r="Z275" s="174"/>
      <c r="AA275" s="178"/>
      <c r="AT275" s="179" t="s">
        <v>215</v>
      </c>
      <c r="AU275" s="179" t="s">
        <v>111</v>
      </c>
      <c r="AV275" s="10" t="s">
        <v>86</v>
      </c>
      <c r="AW275" s="10" t="s">
        <v>35</v>
      </c>
      <c r="AX275" s="10" t="s">
        <v>78</v>
      </c>
      <c r="AY275" s="179" t="s">
        <v>150</v>
      </c>
    </row>
    <row r="276" spans="2:65" s="11" customFormat="1" ht="16.5" customHeight="1">
      <c r="B276" s="180"/>
      <c r="C276" s="181"/>
      <c r="D276" s="181"/>
      <c r="E276" s="182" t="s">
        <v>5</v>
      </c>
      <c r="F276" s="288" t="s">
        <v>374</v>
      </c>
      <c r="G276" s="289"/>
      <c r="H276" s="289"/>
      <c r="I276" s="289"/>
      <c r="J276" s="181"/>
      <c r="K276" s="183">
        <v>4</v>
      </c>
      <c r="L276" s="181"/>
      <c r="M276" s="181"/>
      <c r="N276" s="181"/>
      <c r="O276" s="181"/>
      <c r="P276" s="181"/>
      <c r="Q276" s="181"/>
      <c r="R276" s="184"/>
      <c r="T276" s="185"/>
      <c r="U276" s="181"/>
      <c r="V276" s="181"/>
      <c r="W276" s="181"/>
      <c r="X276" s="181"/>
      <c r="Y276" s="181"/>
      <c r="Z276" s="181"/>
      <c r="AA276" s="186"/>
      <c r="AT276" s="187" t="s">
        <v>215</v>
      </c>
      <c r="AU276" s="187" t="s">
        <v>111</v>
      </c>
      <c r="AV276" s="11" t="s">
        <v>111</v>
      </c>
      <c r="AW276" s="11" t="s">
        <v>35</v>
      </c>
      <c r="AX276" s="11" t="s">
        <v>78</v>
      </c>
      <c r="AY276" s="187" t="s">
        <v>150</v>
      </c>
    </row>
    <row r="277" spans="2:65" s="12" customFormat="1" ht="16.5" customHeight="1">
      <c r="B277" s="188"/>
      <c r="C277" s="189"/>
      <c r="D277" s="189"/>
      <c r="E277" s="190" t="s">
        <v>5</v>
      </c>
      <c r="F277" s="290" t="s">
        <v>217</v>
      </c>
      <c r="G277" s="291"/>
      <c r="H277" s="291"/>
      <c r="I277" s="291"/>
      <c r="J277" s="189"/>
      <c r="K277" s="191">
        <v>4</v>
      </c>
      <c r="L277" s="189"/>
      <c r="M277" s="189"/>
      <c r="N277" s="189"/>
      <c r="O277" s="189"/>
      <c r="P277" s="189"/>
      <c r="Q277" s="189"/>
      <c r="R277" s="192"/>
      <c r="T277" s="193"/>
      <c r="U277" s="189"/>
      <c r="V277" s="189"/>
      <c r="W277" s="189"/>
      <c r="X277" s="189"/>
      <c r="Y277" s="189"/>
      <c r="Z277" s="189"/>
      <c r="AA277" s="194"/>
      <c r="AT277" s="195" t="s">
        <v>215</v>
      </c>
      <c r="AU277" s="195" t="s">
        <v>111</v>
      </c>
      <c r="AV277" s="12" t="s">
        <v>167</v>
      </c>
      <c r="AW277" s="12" t="s">
        <v>35</v>
      </c>
      <c r="AX277" s="12" t="s">
        <v>86</v>
      </c>
      <c r="AY277" s="195" t="s">
        <v>150</v>
      </c>
    </row>
    <row r="278" spans="2:65" s="1" customFormat="1" ht="16.5" customHeight="1">
      <c r="B278" s="135"/>
      <c r="C278" s="196" t="s">
        <v>294</v>
      </c>
      <c r="D278" s="196" t="s">
        <v>318</v>
      </c>
      <c r="E278" s="197" t="s">
        <v>375</v>
      </c>
      <c r="F278" s="300" t="s">
        <v>376</v>
      </c>
      <c r="G278" s="300"/>
      <c r="H278" s="300"/>
      <c r="I278" s="300"/>
      <c r="J278" s="198" t="s">
        <v>220</v>
      </c>
      <c r="K278" s="199">
        <v>4.2</v>
      </c>
      <c r="L278" s="301">
        <v>0</v>
      </c>
      <c r="M278" s="301"/>
      <c r="N278" s="302">
        <f>ROUND(L278*K278,2)</f>
        <v>0</v>
      </c>
      <c r="O278" s="266"/>
      <c r="P278" s="266"/>
      <c r="Q278" s="266"/>
      <c r="R278" s="138"/>
      <c r="T278" s="168" t="s">
        <v>5</v>
      </c>
      <c r="U278" s="47" t="s">
        <v>43</v>
      </c>
      <c r="V278" s="39"/>
      <c r="W278" s="169">
        <f>V278*K278</f>
        <v>0</v>
      </c>
      <c r="X278" s="169">
        <v>0</v>
      </c>
      <c r="Y278" s="169">
        <f>X278*K278</f>
        <v>0</v>
      </c>
      <c r="Z278" s="169">
        <v>0</v>
      </c>
      <c r="AA278" s="170">
        <f>Z278*K278</f>
        <v>0</v>
      </c>
      <c r="AR278" s="22" t="s">
        <v>283</v>
      </c>
      <c r="AT278" s="22" t="s">
        <v>318</v>
      </c>
      <c r="AU278" s="22" t="s">
        <v>111</v>
      </c>
      <c r="AY278" s="22" t="s">
        <v>150</v>
      </c>
      <c r="BE278" s="109">
        <f>IF(U278="základní",N278,0)</f>
        <v>0</v>
      </c>
      <c r="BF278" s="109">
        <f>IF(U278="snížená",N278,0)</f>
        <v>0</v>
      </c>
      <c r="BG278" s="109">
        <f>IF(U278="zákl. přenesená",N278,0)</f>
        <v>0</v>
      </c>
      <c r="BH278" s="109">
        <f>IF(U278="sníž. přenesená",N278,0)</f>
        <v>0</v>
      </c>
      <c r="BI278" s="109">
        <f>IF(U278="nulová",N278,0)</f>
        <v>0</v>
      </c>
      <c r="BJ278" s="22" t="s">
        <v>86</v>
      </c>
      <c r="BK278" s="109">
        <f>ROUND(L278*K278,2)</f>
        <v>0</v>
      </c>
      <c r="BL278" s="22" t="s">
        <v>245</v>
      </c>
      <c r="BM278" s="22" t="s">
        <v>377</v>
      </c>
    </row>
    <row r="279" spans="2:65" s="10" customFormat="1" ht="25.5" customHeight="1">
      <c r="B279" s="173"/>
      <c r="C279" s="174"/>
      <c r="D279" s="174"/>
      <c r="E279" s="175" t="s">
        <v>5</v>
      </c>
      <c r="F279" s="296" t="s">
        <v>214</v>
      </c>
      <c r="G279" s="297"/>
      <c r="H279" s="297"/>
      <c r="I279" s="297"/>
      <c r="J279" s="174"/>
      <c r="K279" s="175" t="s">
        <v>5</v>
      </c>
      <c r="L279" s="174"/>
      <c r="M279" s="174"/>
      <c r="N279" s="174"/>
      <c r="O279" s="174"/>
      <c r="P279" s="174"/>
      <c r="Q279" s="174"/>
      <c r="R279" s="176"/>
      <c r="T279" s="177"/>
      <c r="U279" s="174"/>
      <c r="V279" s="174"/>
      <c r="W279" s="174"/>
      <c r="X279" s="174"/>
      <c r="Y279" s="174"/>
      <c r="Z279" s="174"/>
      <c r="AA279" s="178"/>
      <c r="AT279" s="179" t="s">
        <v>215</v>
      </c>
      <c r="AU279" s="179" t="s">
        <v>111</v>
      </c>
      <c r="AV279" s="10" t="s">
        <v>86</v>
      </c>
      <c r="AW279" s="10" t="s">
        <v>35</v>
      </c>
      <c r="AX279" s="10" t="s">
        <v>78</v>
      </c>
      <c r="AY279" s="179" t="s">
        <v>150</v>
      </c>
    </row>
    <row r="280" spans="2:65" s="11" customFormat="1" ht="16.5" customHeight="1">
      <c r="B280" s="180"/>
      <c r="C280" s="181"/>
      <c r="D280" s="181"/>
      <c r="E280" s="182" t="s">
        <v>5</v>
      </c>
      <c r="F280" s="288" t="s">
        <v>378</v>
      </c>
      <c r="G280" s="289"/>
      <c r="H280" s="289"/>
      <c r="I280" s="289"/>
      <c r="J280" s="181"/>
      <c r="K280" s="183">
        <v>4.2</v>
      </c>
      <c r="L280" s="181"/>
      <c r="M280" s="181"/>
      <c r="N280" s="181"/>
      <c r="O280" s="181"/>
      <c r="P280" s="181"/>
      <c r="Q280" s="181"/>
      <c r="R280" s="184"/>
      <c r="T280" s="185"/>
      <c r="U280" s="181"/>
      <c r="V280" s="181"/>
      <c r="W280" s="181"/>
      <c r="X280" s="181"/>
      <c r="Y280" s="181"/>
      <c r="Z280" s="181"/>
      <c r="AA280" s="186"/>
      <c r="AT280" s="187" t="s">
        <v>215</v>
      </c>
      <c r="AU280" s="187" t="s">
        <v>111</v>
      </c>
      <c r="AV280" s="11" t="s">
        <v>111</v>
      </c>
      <c r="AW280" s="11" t="s">
        <v>35</v>
      </c>
      <c r="AX280" s="11" t="s">
        <v>78</v>
      </c>
      <c r="AY280" s="187" t="s">
        <v>150</v>
      </c>
    </row>
    <row r="281" spans="2:65" s="12" customFormat="1" ht="16.5" customHeight="1">
      <c r="B281" s="188"/>
      <c r="C281" s="189"/>
      <c r="D281" s="189"/>
      <c r="E281" s="190" t="s">
        <v>5</v>
      </c>
      <c r="F281" s="290" t="s">
        <v>217</v>
      </c>
      <c r="G281" s="291"/>
      <c r="H281" s="291"/>
      <c r="I281" s="291"/>
      <c r="J281" s="189"/>
      <c r="K281" s="191">
        <v>4.2</v>
      </c>
      <c r="L281" s="189"/>
      <c r="M281" s="189"/>
      <c r="N281" s="189"/>
      <c r="O281" s="189"/>
      <c r="P281" s="189"/>
      <c r="Q281" s="189"/>
      <c r="R281" s="192"/>
      <c r="T281" s="193"/>
      <c r="U281" s="189"/>
      <c r="V281" s="189"/>
      <c r="W281" s="189"/>
      <c r="X281" s="189"/>
      <c r="Y281" s="189"/>
      <c r="Z281" s="189"/>
      <c r="AA281" s="194"/>
      <c r="AT281" s="195" t="s">
        <v>215</v>
      </c>
      <c r="AU281" s="195" t="s">
        <v>111</v>
      </c>
      <c r="AV281" s="12" t="s">
        <v>167</v>
      </c>
      <c r="AW281" s="12" t="s">
        <v>35</v>
      </c>
      <c r="AX281" s="12" t="s">
        <v>86</v>
      </c>
      <c r="AY281" s="195" t="s">
        <v>150</v>
      </c>
    </row>
    <row r="282" spans="2:65" s="1" customFormat="1" ht="25.5" customHeight="1">
      <c r="B282" s="135"/>
      <c r="C282" s="164" t="s">
        <v>379</v>
      </c>
      <c r="D282" s="164" t="s">
        <v>151</v>
      </c>
      <c r="E282" s="165" t="s">
        <v>380</v>
      </c>
      <c r="F282" s="264" t="s">
        <v>381</v>
      </c>
      <c r="G282" s="264"/>
      <c r="H282" s="264"/>
      <c r="I282" s="264"/>
      <c r="J282" s="166" t="s">
        <v>220</v>
      </c>
      <c r="K282" s="167">
        <v>4</v>
      </c>
      <c r="L282" s="265">
        <v>0</v>
      </c>
      <c r="M282" s="265"/>
      <c r="N282" s="266">
        <f>ROUND(L282*K282,2)</f>
        <v>0</v>
      </c>
      <c r="O282" s="266"/>
      <c r="P282" s="266"/>
      <c r="Q282" s="266"/>
      <c r="R282" s="138"/>
      <c r="T282" s="168" t="s">
        <v>5</v>
      </c>
      <c r="U282" s="47" t="s">
        <v>43</v>
      </c>
      <c r="V282" s="39"/>
      <c r="W282" s="169">
        <f>V282*K282</f>
        <v>0</v>
      </c>
      <c r="X282" s="169">
        <v>0</v>
      </c>
      <c r="Y282" s="169">
        <f>X282*K282</f>
        <v>0</v>
      </c>
      <c r="Z282" s="169">
        <v>0</v>
      </c>
      <c r="AA282" s="170">
        <f>Z282*K282</f>
        <v>0</v>
      </c>
      <c r="AR282" s="22" t="s">
        <v>245</v>
      </c>
      <c r="AT282" s="22" t="s">
        <v>151</v>
      </c>
      <c r="AU282" s="22" t="s">
        <v>111</v>
      </c>
      <c r="AY282" s="22" t="s">
        <v>150</v>
      </c>
      <c r="BE282" s="109">
        <f>IF(U282="základní",N282,0)</f>
        <v>0</v>
      </c>
      <c r="BF282" s="109">
        <f>IF(U282="snížená",N282,0)</f>
        <v>0</v>
      </c>
      <c r="BG282" s="109">
        <f>IF(U282="zákl. přenesená",N282,0)</f>
        <v>0</v>
      </c>
      <c r="BH282" s="109">
        <f>IF(U282="sníž. přenesená",N282,0)</f>
        <v>0</v>
      </c>
      <c r="BI282" s="109">
        <f>IF(U282="nulová",N282,0)</f>
        <v>0</v>
      </c>
      <c r="BJ282" s="22" t="s">
        <v>86</v>
      </c>
      <c r="BK282" s="109">
        <f>ROUND(L282*K282,2)</f>
        <v>0</v>
      </c>
      <c r="BL282" s="22" t="s">
        <v>245</v>
      </c>
      <c r="BM282" s="22" t="s">
        <v>382</v>
      </c>
    </row>
    <row r="283" spans="2:65" s="1" customFormat="1" ht="25.5" customHeight="1">
      <c r="B283" s="135"/>
      <c r="C283" s="164" t="s">
        <v>299</v>
      </c>
      <c r="D283" s="164" t="s">
        <v>151</v>
      </c>
      <c r="E283" s="165" t="s">
        <v>383</v>
      </c>
      <c r="F283" s="264" t="s">
        <v>384</v>
      </c>
      <c r="G283" s="264"/>
      <c r="H283" s="264"/>
      <c r="I283" s="264"/>
      <c r="J283" s="166" t="s">
        <v>226</v>
      </c>
      <c r="K283" s="167">
        <v>9.0999999999999998E-2</v>
      </c>
      <c r="L283" s="265">
        <v>0</v>
      </c>
      <c r="M283" s="265"/>
      <c r="N283" s="266">
        <f>ROUND(L283*K283,2)</f>
        <v>0</v>
      </c>
      <c r="O283" s="266"/>
      <c r="P283" s="266"/>
      <c r="Q283" s="266"/>
      <c r="R283" s="138"/>
      <c r="T283" s="168" t="s">
        <v>5</v>
      </c>
      <c r="U283" s="47" t="s">
        <v>43</v>
      </c>
      <c r="V283" s="39"/>
      <c r="W283" s="169">
        <f>V283*K283</f>
        <v>0</v>
      </c>
      <c r="X283" s="169">
        <v>0</v>
      </c>
      <c r="Y283" s="169">
        <f>X283*K283</f>
        <v>0</v>
      </c>
      <c r="Z283" s="169">
        <v>0</v>
      </c>
      <c r="AA283" s="170">
        <f>Z283*K283</f>
        <v>0</v>
      </c>
      <c r="AR283" s="22" t="s">
        <v>245</v>
      </c>
      <c r="AT283" s="22" t="s">
        <v>151</v>
      </c>
      <c r="AU283" s="22" t="s">
        <v>111</v>
      </c>
      <c r="AY283" s="22" t="s">
        <v>150</v>
      </c>
      <c r="BE283" s="109">
        <f>IF(U283="základní",N283,0)</f>
        <v>0</v>
      </c>
      <c r="BF283" s="109">
        <f>IF(U283="snížená",N283,0)</f>
        <v>0</v>
      </c>
      <c r="BG283" s="109">
        <f>IF(U283="zákl. přenesená",N283,0)</f>
        <v>0</v>
      </c>
      <c r="BH283" s="109">
        <f>IF(U283="sníž. přenesená",N283,0)</f>
        <v>0</v>
      </c>
      <c r="BI283" s="109">
        <f>IF(U283="nulová",N283,0)</f>
        <v>0</v>
      </c>
      <c r="BJ283" s="22" t="s">
        <v>86</v>
      </c>
      <c r="BK283" s="109">
        <f>ROUND(L283*K283,2)</f>
        <v>0</v>
      </c>
      <c r="BL283" s="22" t="s">
        <v>245</v>
      </c>
      <c r="BM283" s="22" t="s">
        <v>385</v>
      </c>
    </row>
    <row r="284" spans="2:65" s="9" customFormat="1" ht="29.85" customHeight="1">
      <c r="B284" s="153"/>
      <c r="C284" s="154"/>
      <c r="D284" s="163" t="s">
        <v>210</v>
      </c>
      <c r="E284" s="163"/>
      <c r="F284" s="163"/>
      <c r="G284" s="163"/>
      <c r="H284" s="163"/>
      <c r="I284" s="163"/>
      <c r="J284" s="163"/>
      <c r="K284" s="163"/>
      <c r="L284" s="163"/>
      <c r="M284" s="163"/>
      <c r="N284" s="292">
        <f>BK284</f>
        <v>0</v>
      </c>
      <c r="O284" s="293"/>
      <c r="P284" s="293"/>
      <c r="Q284" s="293"/>
      <c r="R284" s="156"/>
      <c r="T284" s="157"/>
      <c r="U284" s="154"/>
      <c r="V284" s="154"/>
      <c r="W284" s="158">
        <f>SUM(W285:W315)</f>
        <v>0</v>
      </c>
      <c r="X284" s="154"/>
      <c r="Y284" s="158">
        <f>SUM(Y285:Y315)</f>
        <v>0</v>
      </c>
      <c r="Z284" s="154"/>
      <c r="AA284" s="159">
        <f>SUM(AA285:AA315)</f>
        <v>0</v>
      </c>
      <c r="AR284" s="160" t="s">
        <v>111</v>
      </c>
      <c r="AT284" s="161" t="s">
        <v>77</v>
      </c>
      <c r="AU284" s="161" t="s">
        <v>86</v>
      </c>
      <c r="AY284" s="160" t="s">
        <v>150</v>
      </c>
      <c r="BK284" s="162">
        <f>SUM(BK285:BK315)</f>
        <v>0</v>
      </c>
    </row>
    <row r="285" spans="2:65" s="1" customFormat="1" ht="25.5" customHeight="1">
      <c r="B285" s="135"/>
      <c r="C285" s="164" t="s">
        <v>386</v>
      </c>
      <c r="D285" s="164" t="s">
        <v>151</v>
      </c>
      <c r="E285" s="165" t="s">
        <v>387</v>
      </c>
      <c r="F285" s="264" t="s">
        <v>388</v>
      </c>
      <c r="G285" s="264"/>
      <c r="H285" s="264"/>
      <c r="I285" s="264"/>
      <c r="J285" s="166" t="s">
        <v>220</v>
      </c>
      <c r="K285" s="167">
        <v>40.020000000000003</v>
      </c>
      <c r="L285" s="265">
        <v>0</v>
      </c>
      <c r="M285" s="265"/>
      <c r="N285" s="266">
        <f>ROUND(L285*K285,2)</f>
        <v>0</v>
      </c>
      <c r="O285" s="266"/>
      <c r="P285" s="266"/>
      <c r="Q285" s="266"/>
      <c r="R285" s="138"/>
      <c r="T285" s="168" t="s">
        <v>5</v>
      </c>
      <c r="U285" s="47" t="s">
        <v>43</v>
      </c>
      <c r="V285" s="39"/>
      <c r="W285" s="169">
        <f>V285*K285</f>
        <v>0</v>
      </c>
      <c r="X285" s="169">
        <v>0</v>
      </c>
      <c r="Y285" s="169">
        <f>X285*K285</f>
        <v>0</v>
      </c>
      <c r="Z285" s="169">
        <v>0</v>
      </c>
      <c r="AA285" s="170">
        <f>Z285*K285</f>
        <v>0</v>
      </c>
      <c r="AR285" s="22" t="s">
        <v>245</v>
      </c>
      <c r="AT285" s="22" t="s">
        <v>151</v>
      </c>
      <c r="AU285" s="22" t="s">
        <v>111</v>
      </c>
      <c r="AY285" s="22" t="s">
        <v>150</v>
      </c>
      <c r="BE285" s="109">
        <f>IF(U285="základní",N285,0)</f>
        <v>0</v>
      </c>
      <c r="BF285" s="109">
        <f>IF(U285="snížená",N285,0)</f>
        <v>0</v>
      </c>
      <c r="BG285" s="109">
        <f>IF(U285="zákl. přenesená",N285,0)</f>
        <v>0</v>
      </c>
      <c r="BH285" s="109">
        <f>IF(U285="sníž. přenesená",N285,0)</f>
        <v>0</v>
      </c>
      <c r="BI285" s="109">
        <f>IF(U285="nulová",N285,0)</f>
        <v>0</v>
      </c>
      <c r="BJ285" s="22" t="s">
        <v>86</v>
      </c>
      <c r="BK285" s="109">
        <f>ROUND(L285*K285,2)</f>
        <v>0</v>
      </c>
      <c r="BL285" s="22" t="s">
        <v>245</v>
      </c>
      <c r="BM285" s="22" t="s">
        <v>389</v>
      </c>
    </row>
    <row r="286" spans="2:65" s="10" customFormat="1" ht="25.5" customHeight="1">
      <c r="B286" s="173"/>
      <c r="C286" s="174"/>
      <c r="D286" s="174"/>
      <c r="E286" s="175" t="s">
        <v>5</v>
      </c>
      <c r="F286" s="296" t="s">
        <v>214</v>
      </c>
      <c r="G286" s="297"/>
      <c r="H286" s="297"/>
      <c r="I286" s="297"/>
      <c r="J286" s="174"/>
      <c r="K286" s="175" t="s">
        <v>5</v>
      </c>
      <c r="L286" s="174"/>
      <c r="M286" s="174"/>
      <c r="N286" s="174"/>
      <c r="O286" s="174"/>
      <c r="P286" s="174"/>
      <c r="Q286" s="174"/>
      <c r="R286" s="176"/>
      <c r="T286" s="177"/>
      <c r="U286" s="174"/>
      <c r="V286" s="174"/>
      <c r="W286" s="174"/>
      <c r="X286" s="174"/>
      <c r="Y286" s="174"/>
      <c r="Z286" s="174"/>
      <c r="AA286" s="178"/>
      <c r="AT286" s="179" t="s">
        <v>215</v>
      </c>
      <c r="AU286" s="179" t="s">
        <v>111</v>
      </c>
      <c r="AV286" s="10" t="s">
        <v>86</v>
      </c>
      <c r="AW286" s="10" t="s">
        <v>35</v>
      </c>
      <c r="AX286" s="10" t="s">
        <v>78</v>
      </c>
      <c r="AY286" s="179" t="s">
        <v>150</v>
      </c>
    </row>
    <row r="287" spans="2:65" s="10" customFormat="1" ht="16.5" customHeight="1">
      <c r="B287" s="173"/>
      <c r="C287" s="174"/>
      <c r="D287" s="174"/>
      <c r="E287" s="175" t="s">
        <v>5</v>
      </c>
      <c r="F287" s="298" t="s">
        <v>246</v>
      </c>
      <c r="G287" s="299"/>
      <c r="H287" s="299"/>
      <c r="I287" s="299"/>
      <c r="J287" s="174"/>
      <c r="K287" s="175" t="s">
        <v>5</v>
      </c>
      <c r="L287" s="174"/>
      <c r="M287" s="174"/>
      <c r="N287" s="174"/>
      <c r="O287" s="174"/>
      <c r="P287" s="174"/>
      <c r="Q287" s="174"/>
      <c r="R287" s="176"/>
      <c r="T287" s="177"/>
      <c r="U287" s="174"/>
      <c r="V287" s="174"/>
      <c r="W287" s="174"/>
      <c r="X287" s="174"/>
      <c r="Y287" s="174"/>
      <c r="Z287" s="174"/>
      <c r="AA287" s="178"/>
      <c r="AT287" s="179" t="s">
        <v>215</v>
      </c>
      <c r="AU287" s="179" t="s">
        <v>111</v>
      </c>
      <c r="AV287" s="10" t="s">
        <v>86</v>
      </c>
      <c r="AW287" s="10" t="s">
        <v>35</v>
      </c>
      <c r="AX287" s="10" t="s">
        <v>78</v>
      </c>
      <c r="AY287" s="179" t="s">
        <v>150</v>
      </c>
    </row>
    <row r="288" spans="2:65" s="11" customFormat="1" ht="16.5" customHeight="1">
      <c r="B288" s="180"/>
      <c r="C288" s="181"/>
      <c r="D288" s="181"/>
      <c r="E288" s="182" t="s">
        <v>5</v>
      </c>
      <c r="F288" s="288" t="s">
        <v>390</v>
      </c>
      <c r="G288" s="289"/>
      <c r="H288" s="289"/>
      <c r="I288" s="289"/>
      <c r="J288" s="181"/>
      <c r="K288" s="183">
        <v>20.010000000000002</v>
      </c>
      <c r="L288" s="181"/>
      <c r="M288" s="181"/>
      <c r="N288" s="181"/>
      <c r="O288" s="181"/>
      <c r="P288" s="181"/>
      <c r="Q288" s="181"/>
      <c r="R288" s="184"/>
      <c r="T288" s="185"/>
      <c r="U288" s="181"/>
      <c r="V288" s="181"/>
      <c r="W288" s="181"/>
      <c r="X288" s="181"/>
      <c r="Y288" s="181"/>
      <c r="Z288" s="181"/>
      <c r="AA288" s="186"/>
      <c r="AT288" s="187" t="s">
        <v>215</v>
      </c>
      <c r="AU288" s="187" t="s">
        <v>111</v>
      </c>
      <c r="AV288" s="11" t="s">
        <v>111</v>
      </c>
      <c r="AW288" s="11" t="s">
        <v>35</v>
      </c>
      <c r="AX288" s="11" t="s">
        <v>78</v>
      </c>
      <c r="AY288" s="187" t="s">
        <v>150</v>
      </c>
    </row>
    <row r="289" spans="2:65" s="11" customFormat="1" ht="25.5" customHeight="1">
      <c r="B289" s="180"/>
      <c r="C289" s="181"/>
      <c r="D289" s="181"/>
      <c r="E289" s="182" t="s">
        <v>5</v>
      </c>
      <c r="F289" s="288" t="s">
        <v>391</v>
      </c>
      <c r="G289" s="289"/>
      <c r="H289" s="289"/>
      <c r="I289" s="289"/>
      <c r="J289" s="181"/>
      <c r="K289" s="183">
        <v>20.010000000000002</v>
      </c>
      <c r="L289" s="181"/>
      <c r="M289" s="181"/>
      <c r="N289" s="181"/>
      <c r="O289" s="181"/>
      <c r="P289" s="181"/>
      <c r="Q289" s="181"/>
      <c r="R289" s="184"/>
      <c r="T289" s="185"/>
      <c r="U289" s="181"/>
      <c r="V289" s="181"/>
      <c r="W289" s="181"/>
      <c r="X289" s="181"/>
      <c r="Y289" s="181"/>
      <c r="Z289" s="181"/>
      <c r="AA289" s="186"/>
      <c r="AT289" s="187" t="s">
        <v>215</v>
      </c>
      <c r="AU289" s="187" t="s">
        <v>111</v>
      </c>
      <c r="AV289" s="11" t="s">
        <v>111</v>
      </c>
      <c r="AW289" s="11" t="s">
        <v>35</v>
      </c>
      <c r="AX289" s="11" t="s">
        <v>78</v>
      </c>
      <c r="AY289" s="187" t="s">
        <v>150</v>
      </c>
    </row>
    <row r="290" spans="2:65" s="12" customFormat="1" ht="16.5" customHeight="1">
      <c r="B290" s="188"/>
      <c r="C290" s="189"/>
      <c r="D290" s="189"/>
      <c r="E290" s="190" t="s">
        <v>5</v>
      </c>
      <c r="F290" s="290" t="s">
        <v>217</v>
      </c>
      <c r="G290" s="291"/>
      <c r="H290" s="291"/>
      <c r="I290" s="291"/>
      <c r="J290" s="189"/>
      <c r="K290" s="191">
        <v>40.020000000000003</v>
      </c>
      <c r="L290" s="189"/>
      <c r="M290" s="189"/>
      <c r="N290" s="189"/>
      <c r="O290" s="189"/>
      <c r="P290" s="189"/>
      <c r="Q290" s="189"/>
      <c r="R290" s="192"/>
      <c r="T290" s="193"/>
      <c r="U290" s="189"/>
      <c r="V290" s="189"/>
      <c r="W290" s="189"/>
      <c r="X290" s="189"/>
      <c r="Y290" s="189"/>
      <c r="Z290" s="189"/>
      <c r="AA290" s="194"/>
      <c r="AT290" s="195" t="s">
        <v>215</v>
      </c>
      <c r="AU290" s="195" t="s">
        <v>111</v>
      </c>
      <c r="AV290" s="12" t="s">
        <v>167</v>
      </c>
      <c r="AW290" s="12" t="s">
        <v>35</v>
      </c>
      <c r="AX290" s="12" t="s">
        <v>86</v>
      </c>
      <c r="AY290" s="195" t="s">
        <v>150</v>
      </c>
    </row>
    <row r="291" spans="2:65" s="1" customFormat="1" ht="16.5" customHeight="1">
      <c r="B291" s="135"/>
      <c r="C291" s="196" t="s">
        <v>302</v>
      </c>
      <c r="D291" s="196" t="s">
        <v>318</v>
      </c>
      <c r="E291" s="197" t="s">
        <v>392</v>
      </c>
      <c r="F291" s="300" t="s">
        <v>393</v>
      </c>
      <c r="G291" s="300"/>
      <c r="H291" s="300"/>
      <c r="I291" s="300"/>
      <c r="J291" s="198" t="s">
        <v>328</v>
      </c>
      <c r="K291" s="199">
        <v>10.305</v>
      </c>
      <c r="L291" s="301">
        <v>0</v>
      </c>
      <c r="M291" s="301"/>
      <c r="N291" s="302">
        <f>ROUND(L291*K291,2)</f>
        <v>0</v>
      </c>
      <c r="O291" s="266"/>
      <c r="P291" s="266"/>
      <c r="Q291" s="266"/>
      <c r="R291" s="138"/>
      <c r="T291" s="168" t="s">
        <v>5</v>
      </c>
      <c r="U291" s="47" t="s">
        <v>43</v>
      </c>
      <c r="V291" s="39"/>
      <c r="W291" s="169">
        <f>V291*K291</f>
        <v>0</v>
      </c>
      <c r="X291" s="169">
        <v>0</v>
      </c>
      <c r="Y291" s="169">
        <f>X291*K291</f>
        <v>0</v>
      </c>
      <c r="Z291" s="169">
        <v>0</v>
      </c>
      <c r="AA291" s="170">
        <f>Z291*K291</f>
        <v>0</v>
      </c>
      <c r="AR291" s="22" t="s">
        <v>283</v>
      </c>
      <c r="AT291" s="22" t="s">
        <v>318</v>
      </c>
      <c r="AU291" s="22" t="s">
        <v>111</v>
      </c>
      <c r="AY291" s="22" t="s">
        <v>150</v>
      </c>
      <c r="BE291" s="109">
        <f>IF(U291="základní",N291,0)</f>
        <v>0</v>
      </c>
      <c r="BF291" s="109">
        <f>IF(U291="snížená",N291,0)</f>
        <v>0</v>
      </c>
      <c r="BG291" s="109">
        <f>IF(U291="zákl. přenesená",N291,0)</f>
        <v>0</v>
      </c>
      <c r="BH291" s="109">
        <f>IF(U291="sníž. přenesená",N291,0)</f>
        <v>0</v>
      </c>
      <c r="BI291" s="109">
        <f>IF(U291="nulová",N291,0)</f>
        <v>0</v>
      </c>
      <c r="BJ291" s="22" t="s">
        <v>86</v>
      </c>
      <c r="BK291" s="109">
        <f>ROUND(L291*K291,2)</f>
        <v>0</v>
      </c>
      <c r="BL291" s="22" t="s">
        <v>245</v>
      </c>
      <c r="BM291" s="22" t="s">
        <v>394</v>
      </c>
    </row>
    <row r="292" spans="2:65" s="10" customFormat="1" ht="25.5" customHeight="1">
      <c r="B292" s="173"/>
      <c r="C292" s="174"/>
      <c r="D292" s="174"/>
      <c r="E292" s="175" t="s">
        <v>5</v>
      </c>
      <c r="F292" s="296" t="s">
        <v>214</v>
      </c>
      <c r="G292" s="297"/>
      <c r="H292" s="297"/>
      <c r="I292" s="297"/>
      <c r="J292" s="174"/>
      <c r="K292" s="175" t="s">
        <v>5</v>
      </c>
      <c r="L292" s="174"/>
      <c r="M292" s="174"/>
      <c r="N292" s="174"/>
      <c r="O292" s="174"/>
      <c r="P292" s="174"/>
      <c r="Q292" s="174"/>
      <c r="R292" s="176"/>
      <c r="T292" s="177"/>
      <c r="U292" s="174"/>
      <c r="V292" s="174"/>
      <c r="W292" s="174"/>
      <c r="X292" s="174"/>
      <c r="Y292" s="174"/>
      <c r="Z292" s="174"/>
      <c r="AA292" s="178"/>
      <c r="AT292" s="179" t="s">
        <v>215</v>
      </c>
      <c r="AU292" s="179" t="s">
        <v>111</v>
      </c>
      <c r="AV292" s="10" t="s">
        <v>86</v>
      </c>
      <c r="AW292" s="10" t="s">
        <v>35</v>
      </c>
      <c r="AX292" s="10" t="s">
        <v>78</v>
      </c>
      <c r="AY292" s="179" t="s">
        <v>150</v>
      </c>
    </row>
    <row r="293" spans="2:65" s="10" customFormat="1" ht="16.5" customHeight="1">
      <c r="B293" s="173"/>
      <c r="C293" s="174"/>
      <c r="D293" s="174"/>
      <c r="E293" s="175" t="s">
        <v>5</v>
      </c>
      <c r="F293" s="298" t="s">
        <v>246</v>
      </c>
      <c r="G293" s="299"/>
      <c r="H293" s="299"/>
      <c r="I293" s="299"/>
      <c r="J293" s="174"/>
      <c r="K293" s="175" t="s">
        <v>5</v>
      </c>
      <c r="L293" s="174"/>
      <c r="M293" s="174"/>
      <c r="N293" s="174"/>
      <c r="O293" s="174"/>
      <c r="P293" s="174"/>
      <c r="Q293" s="174"/>
      <c r="R293" s="176"/>
      <c r="T293" s="177"/>
      <c r="U293" s="174"/>
      <c r="V293" s="174"/>
      <c r="W293" s="174"/>
      <c r="X293" s="174"/>
      <c r="Y293" s="174"/>
      <c r="Z293" s="174"/>
      <c r="AA293" s="178"/>
      <c r="AT293" s="179" t="s">
        <v>215</v>
      </c>
      <c r="AU293" s="179" t="s">
        <v>111</v>
      </c>
      <c r="AV293" s="10" t="s">
        <v>86</v>
      </c>
      <c r="AW293" s="10" t="s">
        <v>35</v>
      </c>
      <c r="AX293" s="10" t="s">
        <v>78</v>
      </c>
      <c r="AY293" s="179" t="s">
        <v>150</v>
      </c>
    </row>
    <row r="294" spans="2:65" s="11" customFormat="1" ht="25.5" customHeight="1">
      <c r="B294" s="180"/>
      <c r="C294" s="181"/>
      <c r="D294" s="181"/>
      <c r="E294" s="182" t="s">
        <v>5</v>
      </c>
      <c r="F294" s="288" t="s">
        <v>395</v>
      </c>
      <c r="G294" s="289"/>
      <c r="H294" s="289"/>
      <c r="I294" s="289"/>
      <c r="J294" s="181"/>
      <c r="K294" s="183">
        <v>10.305</v>
      </c>
      <c r="L294" s="181"/>
      <c r="M294" s="181"/>
      <c r="N294" s="181"/>
      <c r="O294" s="181"/>
      <c r="P294" s="181"/>
      <c r="Q294" s="181"/>
      <c r="R294" s="184"/>
      <c r="T294" s="185"/>
      <c r="U294" s="181"/>
      <c r="V294" s="181"/>
      <c r="W294" s="181"/>
      <c r="X294" s="181"/>
      <c r="Y294" s="181"/>
      <c r="Z294" s="181"/>
      <c r="AA294" s="186"/>
      <c r="AT294" s="187" t="s">
        <v>215</v>
      </c>
      <c r="AU294" s="187" t="s">
        <v>111</v>
      </c>
      <c r="AV294" s="11" t="s">
        <v>111</v>
      </c>
      <c r="AW294" s="11" t="s">
        <v>35</v>
      </c>
      <c r="AX294" s="11" t="s">
        <v>78</v>
      </c>
      <c r="AY294" s="187" t="s">
        <v>150</v>
      </c>
    </row>
    <row r="295" spans="2:65" s="12" customFormat="1" ht="16.5" customHeight="1">
      <c r="B295" s="188"/>
      <c r="C295" s="189"/>
      <c r="D295" s="189"/>
      <c r="E295" s="190" t="s">
        <v>5</v>
      </c>
      <c r="F295" s="290" t="s">
        <v>217</v>
      </c>
      <c r="G295" s="291"/>
      <c r="H295" s="291"/>
      <c r="I295" s="291"/>
      <c r="J295" s="189"/>
      <c r="K295" s="191">
        <v>10.305</v>
      </c>
      <c r="L295" s="189"/>
      <c r="M295" s="189"/>
      <c r="N295" s="189"/>
      <c r="O295" s="189"/>
      <c r="P295" s="189"/>
      <c r="Q295" s="189"/>
      <c r="R295" s="192"/>
      <c r="T295" s="193"/>
      <c r="U295" s="189"/>
      <c r="V295" s="189"/>
      <c r="W295" s="189"/>
      <c r="X295" s="189"/>
      <c r="Y295" s="189"/>
      <c r="Z295" s="189"/>
      <c r="AA295" s="194"/>
      <c r="AT295" s="195" t="s">
        <v>215</v>
      </c>
      <c r="AU295" s="195" t="s">
        <v>111</v>
      </c>
      <c r="AV295" s="12" t="s">
        <v>167</v>
      </c>
      <c r="AW295" s="12" t="s">
        <v>35</v>
      </c>
      <c r="AX295" s="12" t="s">
        <v>86</v>
      </c>
      <c r="AY295" s="195" t="s">
        <v>150</v>
      </c>
    </row>
    <row r="296" spans="2:65" s="1" customFormat="1" ht="25.5" customHeight="1">
      <c r="B296" s="135"/>
      <c r="C296" s="196" t="s">
        <v>396</v>
      </c>
      <c r="D296" s="196" t="s">
        <v>318</v>
      </c>
      <c r="E296" s="197" t="s">
        <v>397</v>
      </c>
      <c r="F296" s="300" t="s">
        <v>398</v>
      </c>
      <c r="G296" s="300"/>
      <c r="H296" s="300"/>
      <c r="I296" s="300"/>
      <c r="J296" s="198" t="s">
        <v>328</v>
      </c>
      <c r="K296" s="199">
        <v>41.222000000000001</v>
      </c>
      <c r="L296" s="301">
        <v>0</v>
      </c>
      <c r="M296" s="301"/>
      <c r="N296" s="302">
        <f>ROUND(L296*K296,2)</f>
        <v>0</v>
      </c>
      <c r="O296" s="266"/>
      <c r="P296" s="266"/>
      <c r="Q296" s="266"/>
      <c r="R296" s="138"/>
      <c r="T296" s="168" t="s">
        <v>5</v>
      </c>
      <c r="U296" s="47" t="s">
        <v>43</v>
      </c>
      <c r="V296" s="39"/>
      <c r="W296" s="169">
        <f>V296*K296</f>
        <v>0</v>
      </c>
      <c r="X296" s="169">
        <v>0</v>
      </c>
      <c r="Y296" s="169">
        <f>X296*K296</f>
        <v>0</v>
      </c>
      <c r="Z296" s="169">
        <v>0</v>
      </c>
      <c r="AA296" s="170">
        <f>Z296*K296</f>
        <v>0</v>
      </c>
      <c r="AR296" s="22" t="s">
        <v>283</v>
      </c>
      <c r="AT296" s="22" t="s">
        <v>318</v>
      </c>
      <c r="AU296" s="22" t="s">
        <v>111</v>
      </c>
      <c r="AY296" s="22" t="s">
        <v>150</v>
      </c>
      <c r="BE296" s="109">
        <f>IF(U296="základní",N296,0)</f>
        <v>0</v>
      </c>
      <c r="BF296" s="109">
        <f>IF(U296="snížená",N296,0)</f>
        <v>0</v>
      </c>
      <c r="BG296" s="109">
        <f>IF(U296="zákl. přenesená",N296,0)</f>
        <v>0</v>
      </c>
      <c r="BH296" s="109">
        <f>IF(U296="sníž. přenesená",N296,0)</f>
        <v>0</v>
      </c>
      <c r="BI296" s="109">
        <f>IF(U296="nulová",N296,0)</f>
        <v>0</v>
      </c>
      <c r="BJ296" s="22" t="s">
        <v>86</v>
      </c>
      <c r="BK296" s="109">
        <f>ROUND(L296*K296,2)</f>
        <v>0</v>
      </c>
      <c r="BL296" s="22" t="s">
        <v>245</v>
      </c>
      <c r="BM296" s="22" t="s">
        <v>399</v>
      </c>
    </row>
    <row r="297" spans="2:65" s="10" customFormat="1" ht="25.5" customHeight="1">
      <c r="B297" s="173"/>
      <c r="C297" s="174"/>
      <c r="D297" s="174"/>
      <c r="E297" s="175" t="s">
        <v>5</v>
      </c>
      <c r="F297" s="296" t="s">
        <v>214</v>
      </c>
      <c r="G297" s="297"/>
      <c r="H297" s="297"/>
      <c r="I297" s="297"/>
      <c r="J297" s="174"/>
      <c r="K297" s="175" t="s">
        <v>5</v>
      </c>
      <c r="L297" s="174"/>
      <c r="M297" s="174"/>
      <c r="N297" s="174"/>
      <c r="O297" s="174"/>
      <c r="P297" s="174"/>
      <c r="Q297" s="174"/>
      <c r="R297" s="176"/>
      <c r="T297" s="177"/>
      <c r="U297" s="174"/>
      <c r="V297" s="174"/>
      <c r="W297" s="174"/>
      <c r="X297" s="174"/>
      <c r="Y297" s="174"/>
      <c r="Z297" s="174"/>
      <c r="AA297" s="178"/>
      <c r="AT297" s="179" t="s">
        <v>215</v>
      </c>
      <c r="AU297" s="179" t="s">
        <v>111</v>
      </c>
      <c r="AV297" s="10" t="s">
        <v>86</v>
      </c>
      <c r="AW297" s="10" t="s">
        <v>35</v>
      </c>
      <c r="AX297" s="10" t="s">
        <v>78</v>
      </c>
      <c r="AY297" s="179" t="s">
        <v>150</v>
      </c>
    </row>
    <row r="298" spans="2:65" s="10" customFormat="1" ht="16.5" customHeight="1">
      <c r="B298" s="173"/>
      <c r="C298" s="174"/>
      <c r="D298" s="174"/>
      <c r="E298" s="175" t="s">
        <v>5</v>
      </c>
      <c r="F298" s="298" t="s">
        <v>246</v>
      </c>
      <c r="G298" s="299"/>
      <c r="H298" s="299"/>
      <c r="I298" s="299"/>
      <c r="J298" s="174"/>
      <c r="K298" s="175" t="s">
        <v>5</v>
      </c>
      <c r="L298" s="174"/>
      <c r="M298" s="174"/>
      <c r="N298" s="174"/>
      <c r="O298" s="174"/>
      <c r="P298" s="174"/>
      <c r="Q298" s="174"/>
      <c r="R298" s="176"/>
      <c r="T298" s="177"/>
      <c r="U298" s="174"/>
      <c r="V298" s="174"/>
      <c r="W298" s="174"/>
      <c r="X298" s="174"/>
      <c r="Y298" s="174"/>
      <c r="Z298" s="174"/>
      <c r="AA298" s="178"/>
      <c r="AT298" s="179" t="s">
        <v>215</v>
      </c>
      <c r="AU298" s="179" t="s">
        <v>111</v>
      </c>
      <c r="AV298" s="10" t="s">
        <v>86</v>
      </c>
      <c r="AW298" s="10" t="s">
        <v>35</v>
      </c>
      <c r="AX298" s="10" t="s">
        <v>78</v>
      </c>
      <c r="AY298" s="179" t="s">
        <v>150</v>
      </c>
    </row>
    <row r="299" spans="2:65" s="11" customFormat="1" ht="25.5" customHeight="1">
      <c r="B299" s="180"/>
      <c r="C299" s="181"/>
      <c r="D299" s="181"/>
      <c r="E299" s="182" t="s">
        <v>5</v>
      </c>
      <c r="F299" s="288" t="s">
        <v>400</v>
      </c>
      <c r="G299" s="289"/>
      <c r="H299" s="289"/>
      <c r="I299" s="289"/>
      <c r="J299" s="181"/>
      <c r="K299" s="183">
        <v>41.222000000000001</v>
      </c>
      <c r="L299" s="181"/>
      <c r="M299" s="181"/>
      <c r="N299" s="181"/>
      <c r="O299" s="181"/>
      <c r="P299" s="181"/>
      <c r="Q299" s="181"/>
      <c r="R299" s="184"/>
      <c r="T299" s="185"/>
      <c r="U299" s="181"/>
      <c r="V299" s="181"/>
      <c r="W299" s="181"/>
      <c r="X299" s="181"/>
      <c r="Y299" s="181"/>
      <c r="Z299" s="181"/>
      <c r="AA299" s="186"/>
      <c r="AT299" s="187" t="s">
        <v>215</v>
      </c>
      <c r="AU299" s="187" t="s">
        <v>111</v>
      </c>
      <c r="AV299" s="11" t="s">
        <v>111</v>
      </c>
      <c r="AW299" s="11" t="s">
        <v>35</v>
      </c>
      <c r="AX299" s="11" t="s">
        <v>78</v>
      </c>
      <c r="AY299" s="187" t="s">
        <v>150</v>
      </c>
    </row>
    <row r="300" spans="2:65" s="12" customFormat="1" ht="16.5" customHeight="1">
      <c r="B300" s="188"/>
      <c r="C300" s="189"/>
      <c r="D300" s="189"/>
      <c r="E300" s="190" t="s">
        <v>5</v>
      </c>
      <c r="F300" s="290" t="s">
        <v>217</v>
      </c>
      <c r="G300" s="291"/>
      <c r="H300" s="291"/>
      <c r="I300" s="291"/>
      <c r="J300" s="189"/>
      <c r="K300" s="191">
        <v>41.222000000000001</v>
      </c>
      <c r="L300" s="189"/>
      <c r="M300" s="189"/>
      <c r="N300" s="189"/>
      <c r="O300" s="189"/>
      <c r="P300" s="189"/>
      <c r="Q300" s="189"/>
      <c r="R300" s="192"/>
      <c r="T300" s="193"/>
      <c r="U300" s="189"/>
      <c r="V300" s="189"/>
      <c r="W300" s="189"/>
      <c r="X300" s="189"/>
      <c r="Y300" s="189"/>
      <c r="Z300" s="189"/>
      <c r="AA300" s="194"/>
      <c r="AT300" s="195" t="s">
        <v>215</v>
      </c>
      <c r="AU300" s="195" t="s">
        <v>111</v>
      </c>
      <c r="AV300" s="12" t="s">
        <v>167</v>
      </c>
      <c r="AW300" s="12" t="s">
        <v>35</v>
      </c>
      <c r="AX300" s="12" t="s">
        <v>86</v>
      </c>
      <c r="AY300" s="195" t="s">
        <v>150</v>
      </c>
    </row>
    <row r="301" spans="2:65" s="1" customFormat="1" ht="25.5" customHeight="1">
      <c r="B301" s="135"/>
      <c r="C301" s="164" t="s">
        <v>306</v>
      </c>
      <c r="D301" s="164" t="s">
        <v>151</v>
      </c>
      <c r="E301" s="165" t="s">
        <v>401</v>
      </c>
      <c r="F301" s="264" t="s">
        <v>402</v>
      </c>
      <c r="G301" s="264"/>
      <c r="H301" s="264"/>
      <c r="I301" s="264"/>
      <c r="J301" s="166" t="s">
        <v>220</v>
      </c>
      <c r="K301" s="167">
        <v>20.010000000000002</v>
      </c>
      <c r="L301" s="265">
        <v>0</v>
      </c>
      <c r="M301" s="265"/>
      <c r="N301" s="266">
        <f>ROUND(L301*K301,2)</f>
        <v>0</v>
      </c>
      <c r="O301" s="266"/>
      <c r="P301" s="266"/>
      <c r="Q301" s="266"/>
      <c r="R301" s="138"/>
      <c r="T301" s="168" t="s">
        <v>5</v>
      </c>
      <c r="U301" s="47" t="s">
        <v>43</v>
      </c>
      <c r="V301" s="39"/>
      <c r="W301" s="169">
        <f>V301*K301</f>
        <v>0</v>
      </c>
      <c r="X301" s="169">
        <v>0</v>
      </c>
      <c r="Y301" s="169">
        <f>X301*K301</f>
        <v>0</v>
      </c>
      <c r="Z301" s="169">
        <v>0</v>
      </c>
      <c r="AA301" s="170">
        <f>Z301*K301</f>
        <v>0</v>
      </c>
      <c r="AR301" s="22" t="s">
        <v>245</v>
      </c>
      <c r="AT301" s="22" t="s">
        <v>151</v>
      </c>
      <c r="AU301" s="22" t="s">
        <v>111</v>
      </c>
      <c r="AY301" s="22" t="s">
        <v>150</v>
      </c>
      <c r="BE301" s="109">
        <f>IF(U301="základní",N301,0)</f>
        <v>0</v>
      </c>
      <c r="BF301" s="109">
        <f>IF(U301="snížená",N301,0)</f>
        <v>0</v>
      </c>
      <c r="BG301" s="109">
        <f>IF(U301="zákl. přenesená",N301,0)</f>
        <v>0</v>
      </c>
      <c r="BH301" s="109">
        <f>IF(U301="sníž. přenesená",N301,0)</f>
        <v>0</v>
      </c>
      <c r="BI301" s="109">
        <f>IF(U301="nulová",N301,0)</f>
        <v>0</v>
      </c>
      <c r="BJ301" s="22" t="s">
        <v>86</v>
      </c>
      <c r="BK301" s="109">
        <f>ROUND(L301*K301,2)</f>
        <v>0</v>
      </c>
      <c r="BL301" s="22" t="s">
        <v>245</v>
      </c>
      <c r="BM301" s="22" t="s">
        <v>403</v>
      </c>
    </row>
    <row r="302" spans="2:65" s="10" customFormat="1" ht="25.5" customHeight="1">
      <c r="B302" s="173"/>
      <c r="C302" s="174"/>
      <c r="D302" s="174"/>
      <c r="E302" s="175" t="s">
        <v>5</v>
      </c>
      <c r="F302" s="296" t="s">
        <v>214</v>
      </c>
      <c r="G302" s="297"/>
      <c r="H302" s="297"/>
      <c r="I302" s="297"/>
      <c r="J302" s="174"/>
      <c r="K302" s="175" t="s">
        <v>5</v>
      </c>
      <c r="L302" s="174"/>
      <c r="M302" s="174"/>
      <c r="N302" s="174"/>
      <c r="O302" s="174"/>
      <c r="P302" s="174"/>
      <c r="Q302" s="174"/>
      <c r="R302" s="176"/>
      <c r="T302" s="177"/>
      <c r="U302" s="174"/>
      <c r="V302" s="174"/>
      <c r="W302" s="174"/>
      <c r="X302" s="174"/>
      <c r="Y302" s="174"/>
      <c r="Z302" s="174"/>
      <c r="AA302" s="178"/>
      <c r="AT302" s="179" t="s">
        <v>215</v>
      </c>
      <c r="AU302" s="179" t="s">
        <v>111</v>
      </c>
      <c r="AV302" s="10" t="s">
        <v>86</v>
      </c>
      <c r="AW302" s="10" t="s">
        <v>35</v>
      </c>
      <c r="AX302" s="10" t="s">
        <v>78</v>
      </c>
      <c r="AY302" s="179" t="s">
        <v>150</v>
      </c>
    </row>
    <row r="303" spans="2:65" s="10" customFormat="1" ht="16.5" customHeight="1">
      <c r="B303" s="173"/>
      <c r="C303" s="174"/>
      <c r="D303" s="174"/>
      <c r="E303" s="175" t="s">
        <v>5</v>
      </c>
      <c r="F303" s="298" t="s">
        <v>246</v>
      </c>
      <c r="G303" s="299"/>
      <c r="H303" s="299"/>
      <c r="I303" s="299"/>
      <c r="J303" s="174"/>
      <c r="K303" s="175" t="s">
        <v>5</v>
      </c>
      <c r="L303" s="174"/>
      <c r="M303" s="174"/>
      <c r="N303" s="174"/>
      <c r="O303" s="174"/>
      <c r="P303" s="174"/>
      <c r="Q303" s="174"/>
      <c r="R303" s="176"/>
      <c r="T303" s="177"/>
      <c r="U303" s="174"/>
      <c r="V303" s="174"/>
      <c r="W303" s="174"/>
      <c r="X303" s="174"/>
      <c r="Y303" s="174"/>
      <c r="Z303" s="174"/>
      <c r="AA303" s="178"/>
      <c r="AT303" s="179" t="s">
        <v>215</v>
      </c>
      <c r="AU303" s="179" t="s">
        <v>111</v>
      </c>
      <c r="AV303" s="10" t="s">
        <v>86</v>
      </c>
      <c r="AW303" s="10" t="s">
        <v>35</v>
      </c>
      <c r="AX303" s="10" t="s">
        <v>78</v>
      </c>
      <c r="AY303" s="179" t="s">
        <v>150</v>
      </c>
    </row>
    <row r="304" spans="2:65" s="11" customFormat="1" ht="16.5" customHeight="1">
      <c r="B304" s="180"/>
      <c r="C304" s="181"/>
      <c r="D304" s="181"/>
      <c r="E304" s="182" t="s">
        <v>5</v>
      </c>
      <c r="F304" s="288" t="s">
        <v>404</v>
      </c>
      <c r="G304" s="289"/>
      <c r="H304" s="289"/>
      <c r="I304" s="289"/>
      <c r="J304" s="181"/>
      <c r="K304" s="183">
        <v>20.010000000000002</v>
      </c>
      <c r="L304" s="181"/>
      <c r="M304" s="181"/>
      <c r="N304" s="181"/>
      <c r="O304" s="181"/>
      <c r="P304" s="181"/>
      <c r="Q304" s="181"/>
      <c r="R304" s="184"/>
      <c r="T304" s="185"/>
      <c r="U304" s="181"/>
      <c r="V304" s="181"/>
      <c r="W304" s="181"/>
      <c r="X304" s="181"/>
      <c r="Y304" s="181"/>
      <c r="Z304" s="181"/>
      <c r="AA304" s="186"/>
      <c r="AT304" s="187" t="s">
        <v>215</v>
      </c>
      <c r="AU304" s="187" t="s">
        <v>111</v>
      </c>
      <c r="AV304" s="11" t="s">
        <v>111</v>
      </c>
      <c r="AW304" s="11" t="s">
        <v>35</v>
      </c>
      <c r="AX304" s="11" t="s">
        <v>78</v>
      </c>
      <c r="AY304" s="187" t="s">
        <v>150</v>
      </c>
    </row>
    <row r="305" spans="2:65" s="12" customFormat="1" ht="16.5" customHeight="1">
      <c r="B305" s="188"/>
      <c r="C305" s="189"/>
      <c r="D305" s="189"/>
      <c r="E305" s="190" t="s">
        <v>5</v>
      </c>
      <c r="F305" s="290" t="s">
        <v>217</v>
      </c>
      <c r="G305" s="291"/>
      <c r="H305" s="291"/>
      <c r="I305" s="291"/>
      <c r="J305" s="189"/>
      <c r="K305" s="191">
        <v>20.010000000000002</v>
      </c>
      <c r="L305" s="189"/>
      <c r="M305" s="189"/>
      <c r="N305" s="189"/>
      <c r="O305" s="189"/>
      <c r="P305" s="189"/>
      <c r="Q305" s="189"/>
      <c r="R305" s="192"/>
      <c r="T305" s="193"/>
      <c r="U305" s="189"/>
      <c r="V305" s="189"/>
      <c r="W305" s="189"/>
      <c r="X305" s="189"/>
      <c r="Y305" s="189"/>
      <c r="Z305" s="189"/>
      <c r="AA305" s="194"/>
      <c r="AT305" s="195" t="s">
        <v>215</v>
      </c>
      <c r="AU305" s="195" t="s">
        <v>111</v>
      </c>
      <c r="AV305" s="12" t="s">
        <v>167</v>
      </c>
      <c r="AW305" s="12" t="s">
        <v>35</v>
      </c>
      <c r="AX305" s="12" t="s">
        <v>86</v>
      </c>
      <c r="AY305" s="195" t="s">
        <v>150</v>
      </c>
    </row>
    <row r="306" spans="2:65" s="1" customFormat="1" ht="25.5" customHeight="1">
      <c r="B306" s="135"/>
      <c r="C306" s="164" t="s">
        <v>405</v>
      </c>
      <c r="D306" s="164" t="s">
        <v>151</v>
      </c>
      <c r="E306" s="165" t="s">
        <v>406</v>
      </c>
      <c r="F306" s="264" t="s">
        <v>407</v>
      </c>
      <c r="G306" s="264"/>
      <c r="H306" s="264"/>
      <c r="I306" s="264"/>
      <c r="J306" s="166" t="s">
        <v>220</v>
      </c>
      <c r="K306" s="167">
        <v>20.010000000000002</v>
      </c>
      <c r="L306" s="265">
        <v>0</v>
      </c>
      <c r="M306" s="265"/>
      <c r="N306" s="266">
        <f>ROUND(L306*K306,2)</f>
        <v>0</v>
      </c>
      <c r="O306" s="266"/>
      <c r="P306" s="266"/>
      <c r="Q306" s="266"/>
      <c r="R306" s="138"/>
      <c r="T306" s="168" t="s">
        <v>5</v>
      </c>
      <c r="U306" s="47" t="s">
        <v>43</v>
      </c>
      <c r="V306" s="39"/>
      <c r="W306" s="169">
        <f>V306*K306</f>
        <v>0</v>
      </c>
      <c r="X306" s="169">
        <v>0</v>
      </c>
      <c r="Y306" s="169">
        <f>X306*K306</f>
        <v>0</v>
      </c>
      <c r="Z306" s="169">
        <v>0</v>
      </c>
      <c r="AA306" s="170">
        <f>Z306*K306</f>
        <v>0</v>
      </c>
      <c r="AR306" s="22" t="s">
        <v>245</v>
      </c>
      <c r="AT306" s="22" t="s">
        <v>151</v>
      </c>
      <c r="AU306" s="22" t="s">
        <v>111</v>
      </c>
      <c r="AY306" s="22" t="s">
        <v>150</v>
      </c>
      <c r="BE306" s="109">
        <f>IF(U306="základní",N306,0)</f>
        <v>0</v>
      </c>
      <c r="BF306" s="109">
        <f>IF(U306="snížená",N306,0)</f>
        <v>0</v>
      </c>
      <c r="BG306" s="109">
        <f>IF(U306="zákl. přenesená",N306,0)</f>
        <v>0</v>
      </c>
      <c r="BH306" s="109">
        <f>IF(U306="sníž. přenesená",N306,0)</f>
        <v>0</v>
      </c>
      <c r="BI306" s="109">
        <f>IF(U306="nulová",N306,0)</f>
        <v>0</v>
      </c>
      <c r="BJ306" s="22" t="s">
        <v>86</v>
      </c>
      <c r="BK306" s="109">
        <f>ROUND(L306*K306,2)</f>
        <v>0</v>
      </c>
      <c r="BL306" s="22" t="s">
        <v>245</v>
      </c>
      <c r="BM306" s="22" t="s">
        <v>408</v>
      </c>
    </row>
    <row r="307" spans="2:65" s="10" customFormat="1" ht="25.5" customHeight="1">
      <c r="B307" s="173"/>
      <c r="C307" s="174"/>
      <c r="D307" s="174"/>
      <c r="E307" s="175" t="s">
        <v>5</v>
      </c>
      <c r="F307" s="296" t="s">
        <v>214</v>
      </c>
      <c r="G307" s="297"/>
      <c r="H307" s="297"/>
      <c r="I307" s="297"/>
      <c r="J307" s="174"/>
      <c r="K307" s="175" t="s">
        <v>5</v>
      </c>
      <c r="L307" s="174"/>
      <c r="M307" s="174"/>
      <c r="N307" s="174"/>
      <c r="O307" s="174"/>
      <c r="P307" s="174"/>
      <c r="Q307" s="174"/>
      <c r="R307" s="176"/>
      <c r="T307" s="177"/>
      <c r="U307" s="174"/>
      <c r="V307" s="174"/>
      <c r="W307" s="174"/>
      <c r="X307" s="174"/>
      <c r="Y307" s="174"/>
      <c r="Z307" s="174"/>
      <c r="AA307" s="178"/>
      <c r="AT307" s="179" t="s">
        <v>215</v>
      </c>
      <c r="AU307" s="179" t="s">
        <v>111</v>
      </c>
      <c r="AV307" s="10" t="s">
        <v>86</v>
      </c>
      <c r="AW307" s="10" t="s">
        <v>35</v>
      </c>
      <c r="AX307" s="10" t="s">
        <v>78</v>
      </c>
      <c r="AY307" s="179" t="s">
        <v>150</v>
      </c>
    </row>
    <row r="308" spans="2:65" s="10" customFormat="1" ht="16.5" customHeight="1">
      <c r="B308" s="173"/>
      <c r="C308" s="174"/>
      <c r="D308" s="174"/>
      <c r="E308" s="175" t="s">
        <v>5</v>
      </c>
      <c r="F308" s="298" t="s">
        <v>246</v>
      </c>
      <c r="G308" s="299"/>
      <c r="H308" s="299"/>
      <c r="I308" s="299"/>
      <c r="J308" s="174"/>
      <c r="K308" s="175" t="s">
        <v>5</v>
      </c>
      <c r="L308" s="174"/>
      <c r="M308" s="174"/>
      <c r="N308" s="174"/>
      <c r="O308" s="174"/>
      <c r="P308" s="174"/>
      <c r="Q308" s="174"/>
      <c r="R308" s="176"/>
      <c r="T308" s="177"/>
      <c r="U308" s="174"/>
      <c r="V308" s="174"/>
      <c r="W308" s="174"/>
      <c r="X308" s="174"/>
      <c r="Y308" s="174"/>
      <c r="Z308" s="174"/>
      <c r="AA308" s="178"/>
      <c r="AT308" s="179" t="s">
        <v>215</v>
      </c>
      <c r="AU308" s="179" t="s">
        <v>111</v>
      </c>
      <c r="AV308" s="10" t="s">
        <v>86</v>
      </c>
      <c r="AW308" s="10" t="s">
        <v>35</v>
      </c>
      <c r="AX308" s="10" t="s">
        <v>78</v>
      </c>
      <c r="AY308" s="179" t="s">
        <v>150</v>
      </c>
    </row>
    <row r="309" spans="2:65" s="11" customFormat="1" ht="25.5" customHeight="1">
      <c r="B309" s="180"/>
      <c r="C309" s="181"/>
      <c r="D309" s="181"/>
      <c r="E309" s="182" t="s">
        <v>5</v>
      </c>
      <c r="F309" s="288" t="s">
        <v>409</v>
      </c>
      <c r="G309" s="289"/>
      <c r="H309" s="289"/>
      <c r="I309" s="289"/>
      <c r="J309" s="181"/>
      <c r="K309" s="183">
        <v>20.010000000000002</v>
      </c>
      <c r="L309" s="181"/>
      <c r="M309" s="181"/>
      <c r="N309" s="181"/>
      <c r="O309" s="181"/>
      <c r="P309" s="181"/>
      <c r="Q309" s="181"/>
      <c r="R309" s="184"/>
      <c r="T309" s="185"/>
      <c r="U309" s="181"/>
      <c r="V309" s="181"/>
      <c r="W309" s="181"/>
      <c r="X309" s="181"/>
      <c r="Y309" s="181"/>
      <c r="Z309" s="181"/>
      <c r="AA309" s="186"/>
      <c r="AT309" s="187" t="s">
        <v>215</v>
      </c>
      <c r="AU309" s="187" t="s">
        <v>111</v>
      </c>
      <c r="AV309" s="11" t="s">
        <v>111</v>
      </c>
      <c r="AW309" s="11" t="s">
        <v>35</v>
      </c>
      <c r="AX309" s="11" t="s">
        <v>78</v>
      </c>
      <c r="AY309" s="187" t="s">
        <v>150</v>
      </c>
    </row>
    <row r="310" spans="2:65" s="12" customFormat="1" ht="16.5" customHeight="1">
      <c r="B310" s="188"/>
      <c r="C310" s="189"/>
      <c r="D310" s="189"/>
      <c r="E310" s="190" t="s">
        <v>5</v>
      </c>
      <c r="F310" s="290" t="s">
        <v>217</v>
      </c>
      <c r="G310" s="291"/>
      <c r="H310" s="291"/>
      <c r="I310" s="291"/>
      <c r="J310" s="189"/>
      <c r="K310" s="191">
        <v>20.010000000000002</v>
      </c>
      <c r="L310" s="189"/>
      <c r="M310" s="189"/>
      <c r="N310" s="189"/>
      <c r="O310" s="189"/>
      <c r="P310" s="189"/>
      <c r="Q310" s="189"/>
      <c r="R310" s="192"/>
      <c r="T310" s="193"/>
      <c r="U310" s="189"/>
      <c r="V310" s="189"/>
      <c r="W310" s="189"/>
      <c r="X310" s="189"/>
      <c r="Y310" s="189"/>
      <c r="Z310" s="189"/>
      <c r="AA310" s="194"/>
      <c r="AT310" s="195" t="s">
        <v>215</v>
      </c>
      <c r="AU310" s="195" t="s">
        <v>111</v>
      </c>
      <c r="AV310" s="12" t="s">
        <v>167</v>
      </c>
      <c r="AW310" s="12" t="s">
        <v>35</v>
      </c>
      <c r="AX310" s="12" t="s">
        <v>86</v>
      </c>
      <c r="AY310" s="195" t="s">
        <v>150</v>
      </c>
    </row>
    <row r="311" spans="2:65" s="1" customFormat="1" ht="25.5" customHeight="1">
      <c r="B311" s="135"/>
      <c r="C311" s="196" t="s">
        <v>309</v>
      </c>
      <c r="D311" s="196" t="s">
        <v>318</v>
      </c>
      <c r="E311" s="197" t="s">
        <v>410</v>
      </c>
      <c r="F311" s="300" t="s">
        <v>411</v>
      </c>
      <c r="G311" s="300"/>
      <c r="H311" s="300"/>
      <c r="I311" s="300"/>
      <c r="J311" s="198" t="s">
        <v>328</v>
      </c>
      <c r="K311" s="199">
        <v>20.611000000000001</v>
      </c>
      <c r="L311" s="301">
        <v>0</v>
      </c>
      <c r="M311" s="301"/>
      <c r="N311" s="302">
        <f>ROUND(L311*K311,2)</f>
        <v>0</v>
      </c>
      <c r="O311" s="266"/>
      <c r="P311" s="266"/>
      <c r="Q311" s="266"/>
      <c r="R311" s="138"/>
      <c r="T311" s="168" t="s">
        <v>5</v>
      </c>
      <c r="U311" s="47" t="s">
        <v>43</v>
      </c>
      <c r="V311" s="39"/>
      <c r="W311" s="169">
        <f>V311*K311</f>
        <v>0</v>
      </c>
      <c r="X311" s="169">
        <v>0</v>
      </c>
      <c r="Y311" s="169">
        <f>X311*K311</f>
        <v>0</v>
      </c>
      <c r="Z311" s="169">
        <v>0</v>
      </c>
      <c r="AA311" s="170">
        <f>Z311*K311</f>
        <v>0</v>
      </c>
      <c r="AR311" s="22" t="s">
        <v>283</v>
      </c>
      <c r="AT311" s="22" t="s">
        <v>318</v>
      </c>
      <c r="AU311" s="22" t="s">
        <v>111</v>
      </c>
      <c r="AY311" s="22" t="s">
        <v>150</v>
      </c>
      <c r="BE311" s="109">
        <f>IF(U311="základní",N311,0)</f>
        <v>0</v>
      </c>
      <c r="BF311" s="109">
        <f>IF(U311="snížená",N311,0)</f>
        <v>0</v>
      </c>
      <c r="BG311" s="109">
        <f>IF(U311="zákl. přenesená",N311,0)</f>
        <v>0</v>
      </c>
      <c r="BH311" s="109">
        <f>IF(U311="sníž. přenesená",N311,0)</f>
        <v>0</v>
      </c>
      <c r="BI311" s="109">
        <f>IF(U311="nulová",N311,0)</f>
        <v>0</v>
      </c>
      <c r="BJ311" s="22" t="s">
        <v>86</v>
      </c>
      <c r="BK311" s="109">
        <f>ROUND(L311*K311,2)</f>
        <v>0</v>
      </c>
      <c r="BL311" s="22" t="s">
        <v>245</v>
      </c>
      <c r="BM311" s="22" t="s">
        <v>412</v>
      </c>
    </row>
    <row r="312" spans="2:65" s="10" customFormat="1" ht="25.5" customHeight="1">
      <c r="B312" s="173"/>
      <c r="C312" s="174"/>
      <c r="D312" s="174"/>
      <c r="E312" s="175" t="s">
        <v>5</v>
      </c>
      <c r="F312" s="296" t="s">
        <v>214</v>
      </c>
      <c r="G312" s="297"/>
      <c r="H312" s="297"/>
      <c r="I312" s="297"/>
      <c r="J312" s="174"/>
      <c r="K312" s="175" t="s">
        <v>5</v>
      </c>
      <c r="L312" s="174"/>
      <c r="M312" s="174"/>
      <c r="N312" s="174"/>
      <c r="O312" s="174"/>
      <c r="P312" s="174"/>
      <c r="Q312" s="174"/>
      <c r="R312" s="176"/>
      <c r="T312" s="177"/>
      <c r="U312" s="174"/>
      <c r="V312" s="174"/>
      <c r="W312" s="174"/>
      <c r="X312" s="174"/>
      <c r="Y312" s="174"/>
      <c r="Z312" s="174"/>
      <c r="AA312" s="178"/>
      <c r="AT312" s="179" t="s">
        <v>215</v>
      </c>
      <c r="AU312" s="179" t="s">
        <v>111</v>
      </c>
      <c r="AV312" s="10" t="s">
        <v>86</v>
      </c>
      <c r="AW312" s="10" t="s">
        <v>35</v>
      </c>
      <c r="AX312" s="10" t="s">
        <v>78</v>
      </c>
      <c r="AY312" s="179" t="s">
        <v>150</v>
      </c>
    </row>
    <row r="313" spans="2:65" s="10" customFormat="1" ht="16.5" customHeight="1">
      <c r="B313" s="173"/>
      <c r="C313" s="174"/>
      <c r="D313" s="174"/>
      <c r="E313" s="175" t="s">
        <v>5</v>
      </c>
      <c r="F313" s="298" t="s">
        <v>246</v>
      </c>
      <c r="G313" s="299"/>
      <c r="H313" s="299"/>
      <c r="I313" s="299"/>
      <c r="J313" s="174"/>
      <c r="K313" s="175" t="s">
        <v>5</v>
      </c>
      <c r="L313" s="174"/>
      <c r="M313" s="174"/>
      <c r="N313" s="174"/>
      <c r="O313" s="174"/>
      <c r="P313" s="174"/>
      <c r="Q313" s="174"/>
      <c r="R313" s="176"/>
      <c r="T313" s="177"/>
      <c r="U313" s="174"/>
      <c r="V313" s="174"/>
      <c r="W313" s="174"/>
      <c r="X313" s="174"/>
      <c r="Y313" s="174"/>
      <c r="Z313" s="174"/>
      <c r="AA313" s="178"/>
      <c r="AT313" s="179" t="s">
        <v>215</v>
      </c>
      <c r="AU313" s="179" t="s">
        <v>111</v>
      </c>
      <c r="AV313" s="10" t="s">
        <v>86</v>
      </c>
      <c r="AW313" s="10" t="s">
        <v>35</v>
      </c>
      <c r="AX313" s="10" t="s">
        <v>78</v>
      </c>
      <c r="AY313" s="179" t="s">
        <v>150</v>
      </c>
    </row>
    <row r="314" spans="2:65" s="11" customFormat="1" ht="25.5" customHeight="1">
      <c r="B314" s="180"/>
      <c r="C314" s="181"/>
      <c r="D314" s="181"/>
      <c r="E314" s="182" t="s">
        <v>5</v>
      </c>
      <c r="F314" s="288" t="s">
        <v>413</v>
      </c>
      <c r="G314" s="289"/>
      <c r="H314" s="289"/>
      <c r="I314" s="289"/>
      <c r="J314" s="181"/>
      <c r="K314" s="183">
        <v>20.611000000000001</v>
      </c>
      <c r="L314" s="181"/>
      <c r="M314" s="181"/>
      <c r="N314" s="181"/>
      <c r="O314" s="181"/>
      <c r="P314" s="181"/>
      <c r="Q314" s="181"/>
      <c r="R314" s="184"/>
      <c r="T314" s="185"/>
      <c r="U314" s="181"/>
      <c r="V314" s="181"/>
      <c r="W314" s="181"/>
      <c r="X314" s="181"/>
      <c r="Y314" s="181"/>
      <c r="Z314" s="181"/>
      <c r="AA314" s="186"/>
      <c r="AT314" s="187" t="s">
        <v>215</v>
      </c>
      <c r="AU314" s="187" t="s">
        <v>111</v>
      </c>
      <c r="AV314" s="11" t="s">
        <v>111</v>
      </c>
      <c r="AW314" s="11" t="s">
        <v>35</v>
      </c>
      <c r="AX314" s="11" t="s">
        <v>78</v>
      </c>
      <c r="AY314" s="187" t="s">
        <v>150</v>
      </c>
    </row>
    <row r="315" spans="2:65" s="12" customFormat="1" ht="16.5" customHeight="1">
      <c r="B315" s="188"/>
      <c r="C315" s="189"/>
      <c r="D315" s="189"/>
      <c r="E315" s="190" t="s">
        <v>5</v>
      </c>
      <c r="F315" s="290" t="s">
        <v>217</v>
      </c>
      <c r="G315" s="291"/>
      <c r="H315" s="291"/>
      <c r="I315" s="291"/>
      <c r="J315" s="189"/>
      <c r="K315" s="191">
        <v>20.611000000000001</v>
      </c>
      <c r="L315" s="189"/>
      <c r="M315" s="189"/>
      <c r="N315" s="189"/>
      <c r="O315" s="189"/>
      <c r="P315" s="189"/>
      <c r="Q315" s="189"/>
      <c r="R315" s="192"/>
      <c r="T315" s="193"/>
      <c r="U315" s="189"/>
      <c r="V315" s="189"/>
      <c r="W315" s="189"/>
      <c r="X315" s="189"/>
      <c r="Y315" s="189"/>
      <c r="Z315" s="189"/>
      <c r="AA315" s="194"/>
      <c r="AT315" s="195" t="s">
        <v>215</v>
      </c>
      <c r="AU315" s="195" t="s">
        <v>111</v>
      </c>
      <c r="AV315" s="12" t="s">
        <v>167</v>
      </c>
      <c r="AW315" s="12" t="s">
        <v>35</v>
      </c>
      <c r="AX315" s="12" t="s">
        <v>86</v>
      </c>
      <c r="AY315" s="195" t="s">
        <v>150</v>
      </c>
    </row>
    <row r="316" spans="2:65" s="1" customFormat="1" ht="49.9" hidden="1" customHeight="1">
      <c r="B316" s="38"/>
      <c r="C316" s="39"/>
      <c r="D316" s="155" t="s">
        <v>195</v>
      </c>
      <c r="E316" s="39"/>
      <c r="F316" s="39"/>
      <c r="G316" s="39"/>
      <c r="H316" s="39"/>
      <c r="I316" s="39"/>
      <c r="J316" s="39"/>
      <c r="K316" s="39"/>
      <c r="L316" s="39"/>
      <c r="M316" s="39"/>
      <c r="N316" s="259">
        <f>BK316</f>
        <v>0</v>
      </c>
      <c r="O316" s="260"/>
      <c r="P316" s="260"/>
      <c r="Q316" s="260"/>
      <c r="R316" s="40"/>
      <c r="T316" s="172"/>
      <c r="U316" s="59"/>
      <c r="V316" s="59"/>
      <c r="W316" s="59"/>
      <c r="X316" s="59"/>
      <c r="Y316" s="59"/>
      <c r="Z316" s="59"/>
      <c r="AA316" s="61"/>
      <c r="AT316" s="22" t="s">
        <v>77</v>
      </c>
      <c r="AU316" s="22" t="s">
        <v>78</v>
      </c>
      <c r="AY316" s="22" t="s">
        <v>196</v>
      </c>
      <c r="BK316" s="109">
        <v>0</v>
      </c>
    </row>
    <row r="317" spans="2:65" s="1" customFormat="1" ht="6.95" customHeight="1">
      <c r="B317" s="62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4"/>
    </row>
  </sheetData>
  <mergeCells count="35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F150:I150"/>
    <mergeCell ref="L150:M150"/>
    <mergeCell ref="N150:Q150"/>
    <mergeCell ref="F151:I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F164:I164"/>
    <mergeCell ref="L164:M164"/>
    <mergeCell ref="N164:Q164"/>
    <mergeCell ref="F165:I165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F172:I172"/>
    <mergeCell ref="L172:M172"/>
    <mergeCell ref="N172:Q172"/>
    <mergeCell ref="F173:I173"/>
    <mergeCell ref="F174:I174"/>
    <mergeCell ref="F175:I175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F191:I191"/>
    <mergeCell ref="F192:I192"/>
    <mergeCell ref="F193:I193"/>
    <mergeCell ref="F194:I194"/>
    <mergeCell ref="L194:M194"/>
    <mergeCell ref="N194:Q194"/>
    <mergeCell ref="F195:I195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F211:I211"/>
    <mergeCell ref="F213:I213"/>
    <mergeCell ref="L213:M213"/>
    <mergeCell ref="N213:Q213"/>
    <mergeCell ref="F214:I214"/>
    <mergeCell ref="L214:M214"/>
    <mergeCell ref="N214:Q214"/>
    <mergeCell ref="F215:I215"/>
    <mergeCell ref="F216:I216"/>
    <mergeCell ref="F217:I217"/>
    <mergeCell ref="L217:M217"/>
    <mergeCell ref="N217:Q217"/>
    <mergeCell ref="F218:I218"/>
    <mergeCell ref="L218:M218"/>
    <mergeCell ref="N218:Q218"/>
    <mergeCell ref="F220:I220"/>
    <mergeCell ref="L220:M220"/>
    <mergeCell ref="N220:Q220"/>
    <mergeCell ref="F223:I223"/>
    <mergeCell ref="L223:M223"/>
    <mergeCell ref="N223:Q223"/>
    <mergeCell ref="F224:I224"/>
    <mergeCell ref="L224:M224"/>
    <mergeCell ref="N224:Q224"/>
    <mergeCell ref="F225:I225"/>
    <mergeCell ref="F226:I226"/>
    <mergeCell ref="F227:I227"/>
    <mergeCell ref="F228:I228"/>
    <mergeCell ref="L228:M228"/>
    <mergeCell ref="N228:Q228"/>
    <mergeCell ref="F230:I230"/>
    <mergeCell ref="L230:M230"/>
    <mergeCell ref="N230:Q230"/>
    <mergeCell ref="F231:I231"/>
    <mergeCell ref="F232:I232"/>
    <mergeCell ref="F233:I233"/>
    <mergeCell ref="F234:I234"/>
    <mergeCell ref="F235:I235"/>
    <mergeCell ref="L235:M235"/>
    <mergeCell ref="N235:Q235"/>
    <mergeCell ref="F236:I236"/>
    <mergeCell ref="F237:I237"/>
    <mergeCell ref="F238:I238"/>
    <mergeCell ref="F239:I239"/>
    <mergeCell ref="L239:M239"/>
    <mergeCell ref="N239:Q239"/>
    <mergeCell ref="F240:I240"/>
    <mergeCell ref="F241:I241"/>
    <mergeCell ref="F242:I242"/>
    <mergeCell ref="F243:I243"/>
    <mergeCell ref="F244:I244"/>
    <mergeCell ref="F245:I245"/>
    <mergeCell ref="L245:M245"/>
    <mergeCell ref="N245:Q245"/>
    <mergeCell ref="F246:I246"/>
    <mergeCell ref="F247:I247"/>
    <mergeCell ref="F248:I248"/>
    <mergeCell ref="F249:I249"/>
    <mergeCell ref="F250:I250"/>
    <mergeCell ref="F251:I251"/>
    <mergeCell ref="F252:I252"/>
    <mergeCell ref="L252:M252"/>
    <mergeCell ref="N252:Q252"/>
    <mergeCell ref="F253:I253"/>
    <mergeCell ref="F254:I254"/>
    <mergeCell ref="F255:I255"/>
    <mergeCell ref="F256:I256"/>
    <mergeCell ref="L256:M256"/>
    <mergeCell ref="N256:Q256"/>
    <mergeCell ref="F257:I257"/>
    <mergeCell ref="F258:I258"/>
    <mergeCell ref="F259:I259"/>
    <mergeCell ref="F260:I260"/>
    <mergeCell ref="F261:I261"/>
    <mergeCell ref="F262:I262"/>
    <mergeCell ref="F263:I263"/>
    <mergeCell ref="L263:M263"/>
    <mergeCell ref="N263:Q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L272:M272"/>
    <mergeCell ref="N272:Q272"/>
    <mergeCell ref="F274:I274"/>
    <mergeCell ref="L274:M274"/>
    <mergeCell ref="N274:Q274"/>
    <mergeCell ref="F275:I275"/>
    <mergeCell ref="F276:I276"/>
    <mergeCell ref="F277:I277"/>
    <mergeCell ref="F278:I278"/>
    <mergeCell ref="L278:M278"/>
    <mergeCell ref="N278:Q278"/>
    <mergeCell ref="F279:I279"/>
    <mergeCell ref="F280:I280"/>
    <mergeCell ref="F281:I281"/>
    <mergeCell ref="F282:I282"/>
    <mergeCell ref="L282:M282"/>
    <mergeCell ref="N282:Q282"/>
    <mergeCell ref="F283:I283"/>
    <mergeCell ref="L283:M283"/>
    <mergeCell ref="N283:Q283"/>
    <mergeCell ref="F285:I285"/>
    <mergeCell ref="L285:M285"/>
    <mergeCell ref="N285:Q285"/>
    <mergeCell ref="F286:I286"/>
    <mergeCell ref="F287:I287"/>
    <mergeCell ref="F288:I288"/>
    <mergeCell ref="F289:I289"/>
    <mergeCell ref="F290:I290"/>
    <mergeCell ref="F291:I291"/>
    <mergeCell ref="L291:M291"/>
    <mergeCell ref="N291:Q291"/>
    <mergeCell ref="F292:I292"/>
    <mergeCell ref="F293:I293"/>
    <mergeCell ref="F294:I294"/>
    <mergeCell ref="F295:I295"/>
    <mergeCell ref="F296:I296"/>
    <mergeCell ref="L296:M296"/>
    <mergeCell ref="N296:Q296"/>
    <mergeCell ref="F297:I297"/>
    <mergeCell ref="F298:I298"/>
    <mergeCell ref="F299:I299"/>
    <mergeCell ref="F312:I312"/>
    <mergeCell ref="F313:I313"/>
    <mergeCell ref="F300:I300"/>
    <mergeCell ref="F301:I301"/>
    <mergeCell ref="L301:M301"/>
    <mergeCell ref="N301:Q301"/>
    <mergeCell ref="F302:I302"/>
    <mergeCell ref="F303:I303"/>
    <mergeCell ref="F304:I304"/>
    <mergeCell ref="F305:I305"/>
    <mergeCell ref="F306:I306"/>
    <mergeCell ref="L306:M306"/>
    <mergeCell ref="N306:Q306"/>
    <mergeCell ref="N316:Q316"/>
    <mergeCell ref="H1:K1"/>
    <mergeCell ref="S2:AC2"/>
    <mergeCell ref="F314:I314"/>
    <mergeCell ref="F315:I315"/>
    <mergeCell ref="N126:Q126"/>
    <mergeCell ref="N127:Q127"/>
    <mergeCell ref="N128:Q128"/>
    <mergeCell ref="N149:Q149"/>
    <mergeCell ref="N163:Q163"/>
    <mergeCell ref="N212:Q212"/>
    <mergeCell ref="N219:Q219"/>
    <mergeCell ref="N221:Q221"/>
    <mergeCell ref="N222:Q222"/>
    <mergeCell ref="N229:Q229"/>
    <mergeCell ref="N273:Q273"/>
    <mergeCell ref="N284:Q284"/>
    <mergeCell ref="F307:I307"/>
    <mergeCell ref="F308:I308"/>
    <mergeCell ref="F309:I309"/>
    <mergeCell ref="F310:I310"/>
    <mergeCell ref="F311:I311"/>
    <mergeCell ref="L311:M311"/>
    <mergeCell ref="N311:Q311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4"/>
  <sheetViews>
    <sheetView showGridLines="0" tabSelected="1" workbookViewId="0">
      <pane ySplit="1" topLeftCell="A163" activePane="bottomLeft" state="frozen"/>
      <selection pane="bottomLeft" activeCell="C178" sqref="C178:Q17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106</v>
      </c>
      <c r="G1" s="17"/>
      <c r="H1" s="263" t="s">
        <v>107</v>
      </c>
      <c r="I1" s="263"/>
      <c r="J1" s="263"/>
      <c r="K1" s="263"/>
      <c r="L1" s="17" t="s">
        <v>108</v>
      </c>
      <c r="M1" s="15"/>
      <c r="N1" s="15"/>
      <c r="O1" s="16" t="s">
        <v>109</v>
      </c>
      <c r="P1" s="15"/>
      <c r="Q1" s="15"/>
      <c r="R1" s="15"/>
      <c r="S1" s="17" t="s">
        <v>110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2" t="s">
        <v>7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S2" s="211" t="s">
        <v>8</v>
      </c>
      <c r="T2" s="212"/>
      <c r="U2" s="212"/>
      <c r="V2" s="212"/>
      <c r="W2" s="212"/>
      <c r="X2" s="212"/>
      <c r="Y2" s="212"/>
      <c r="Z2" s="212"/>
      <c r="AA2" s="212"/>
      <c r="AB2" s="212"/>
      <c r="AC2" s="212"/>
      <c r="AT2" s="22" t="s">
        <v>93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111</v>
      </c>
    </row>
    <row r="4" spans="1:66" ht="36.950000000000003" customHeight="1">
      <c r="B4" s="26"/>
      <c r="C4" s="226" t="s">
        <v>112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7"/>
      <c r="T4" s="21" t="s">
        <v>13</v>
      </c>
      <c r="AT4" s="22" t="s">
        <v>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19</v>
      </c>
      <c r="E6" s="29"/>
      <c r="F6" s="267" t="str">
        <f>'Rekapitulace stavby'!K6</f>
        <v>Rekonstrukce čerpadel velké cirkulace VN na ÚČOV v Ostravě – Přívoze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9"/>
      <c r="R6" s="27"/>
    </row>
    <row r="7" spans="1:66" s="1" customFormat="1" ht="32.85" customHeight="1">
      <c r="B7" s="38"/>
      <c r="C7" s="39"/>
      <c r="D7" s="32" t="s">
        <v>113</v>
      </c>
      <c r="E7" s="39"/>
      <c r="F7" s="248" t="s">
        <v>414</v>
      </c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39"/>
      <c r="R7" s="40"/>
    </row>
    <row r="8" spans="1:66" s="1" customFormat="1" ht="14.45" customHeight="1">
      <c r="B8" s="38"/>
      <c r="C8" s="39"/>
      <c r="D8" s="33" t="s">
        <v>21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22</v>
      </c>
      <c r="N8" s="39"/>
      <c r="O8" s="31" t="s">
        <v>5</v>
      </c>
      <c r="P8" s="39"/>
      <c r="Q8" s="39"/>
      <c r="R8" s="40"/>
    </row>
    <row r="9" spans="1:66" s="1" customFormat="1" ht="14.45" customHeight="1">
      <c r="B9" s="38"/>
      <c r="C9" s="39"/>
      <c r="D9" s="33" t="s">
        <v>23</v>
      </c>
      <c r="E9" s="39"/>
      <c r="F9" s="31" t="s">
        <v>24</v>
      </c>
      <c r="G9" s="39"/>
      <c r="H9" s="39"/>
      <c r="I9" s="39"/>
      <c r="J9" s="39"/>
      <c r="K9" s="39"/>
      <c r="L9" s="39"/>
      <c r="M9" s="33" t="s">
        <v>25</v>
      </c>
      <c r="N9" s="39"/>
      <c r="O9" s="285" t="str">
        <f>'Rekapitulace stavby'!AN8</f>
        <v>15. 12. 2016</v>
      </c>
      <c r="P9" s="270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27</v>
      </c>
      <c r="E11" s="39"/>
      <c r="F11" s="39"/>
      <c r="G11" s="39"/>
      <c r="H11" s="39"/>
      <c r="I11" s="39"/>
      <c r="J11" s="39"/>
      <c r="K11" s="39"/>
      <c r="L11" s="39"/>
      <c r="M11" s="33" t="s">
        <v>28</v>
      </c>
      <c r="N11" s="39"/>
      <c r="O11" s="246" t="s">
        <v>5</v>
      </c>
      <c r="P11" s="246"/>
      <c r="Q11" s="39"/>
      <c r="R11" s="40"/>
    </row>
    <row r="12" spans="1:66" s="1" customFormat="1" ht="18" customHeight="1">
      <c r="B12" s="38"/>
      <c r="C12" s="39"/>
      <c r="D12" s="39"/>
      <c r="E12" s="31" t="s">
        <v>29</v>
      </c>
      <c r="F12" s="39"/>
      <c r="G12" s="39"/>
      <c r="H12" s="39"/>
      <c r="I12" s="39"/>
      <c r="J12" s="39"/>
      <c r="K12" s="39"/>
      <c r="L12" s="39"/>
      <c r="M12" s="33" t="s">
        <v>30</v>
      </c>
      <c r="N12" s="39"/>
      <c r="O12" s="246" t="s">
        <v>5</v>
      </c>
      <c r="P12" s="246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31</v>
      </c>
      <c r="E14" s="39"/>
      <c r="F14" s="39"/>
      <c r="G14" s="39"/>
      <c r="H14" s="39"/>
      <c r="I14" s="39"/>
      <c r="J14" s="39"/>
      <c r="K14" s="39"/>
      <c r="L14" s="39"/>
      <c r="M14" s="33" t="s">
        <v>28</v>
      </c>
      <c r="N14" s="39"/>
      <c r="O14" s="286" t="str">
        <f>IF('Rekapitulace stavby'!AN13="","",'Rekapitulace stavby'!AN13)</f>
        <v>Vyplň údaj</v>
      </c>
      <c r="P14" s="246"/>
      <c r="Q14" s="39"/>
      <c r="R14" s="40"/>
    </row>
    <row r="15" spans="1:66" s="1" customFormat="1" ht="18" customHeight="1">
      <c r="B15" s="38"/>
      <c r="C15" s="39"/>
      <c r="D15" s="39"/>
      <c r="E15" s="286" t="str">
        <f>IF('Rekapitulace stavby'!E14="","",'Rekapitulace stavby'!E14)</f>
        <v>Vyplň údaj</v>
      </c>
      <c r="F15" s="287"/>
      <c r="G15" s="287"/>
      <c r="H15" s="287"/>
      <c r="I15" s="287"/>
      <c r="J15" s="287"/>
      <c r="K15" s="287"/>
      <c r="L15" s="287"/>
      <c r="M15" s="33" t="s">
        <v>30</v>
      </c>
      <c r="N15" s="39"/>
      <c r="O15" s="286" t="str">
        <f>IF('Rekapitulace stavby'!AN14="","",'Rekapitulace stavby'!AN14)</f>
        <v>Vyplň údaj</v>
      </c>
      <c r="P15" s="246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33</v>
      </c>
      <c r="E17" s="39"/>
      <c r="F17" s="39"/>
      <c r="G17" s="39"/>
      <c r="H17" s="39"/>
      <c r="I17" s="39"/>
      <c r="J17" s="39"/>
      <c r="K17" s="39"/>
      <c r="L17" s="39"/>
      <c r="M17" s="33" t="s">
        <v>28</v>
      </c>
      <c r="N17" s="39"/>
      <c r="O17" s="246" t="s">
        <v>5</v>
      </c>
      <c r="P17" s="246"/>
      <c r="Q17" s="39"/>
      <c r="R17" s="40"/>
    </row>
    <row r="18" spans="2:18" s="1" customFormat="1" ht="18" customHeight="1">
      <c r="B18" s="38"/>
      <c r="C18" s="39"/>
      <c r="D18" s="39"/>
      <c r="E18" s="31" t="s">
        <v>34</v>
      </c>
      <c r="F18" s="39"/>
      <c r="G18" s="39"/>
      <c r="H18" s="39"/>
      <c r="I18" s="39"/>
      <c r="J18" s="39"/>
      <c r="K18" s="39"/>
      <c r="L18" s="39"/>
      <c r="M18" s="33" t="s">
        <v>30</v>
      </c>
      <c r="N18" s="39"/>
      <c r="O18" s="246" t="s">
        <v>5</v>
      </c>
      <c r="P18" s="246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36</v>
      </c>
      <c r="E20" s="39"/>
      <c r="F20" s="39"/>
      <c r="G20" s="39"/>
      <c r="H20" s="39"/>
      <c r="I20" s="39"/>
      <c r="J20" s="39"/>
      <c r="K20" s="39"/>
      <c r="L20" s="39"/>
      <c r="M20" s="33" t="s">
        <v>28</v>
      </c>
      <c r="N20" s="39"/>
      <c r="O20" s="246" t="s">
        <v>5</v>
      </c>
      <c r="P20" s="246"/>
      <c r="Q20" s="39"/>
      <c r="R20" s="40"/>
    </row>
    <row r="21" spans="2:18" s="1" customFormat="1" ht="18" customHeight="1">
      <c r="B21" s="38"/>
      <c r="C21" s="39"/>
      <c r="D21" s="39"/>
      <c r="E21" s="31" t="s">
        <v>37</v>
      </c>
      <c r="F21" s="39"/>
      <c r="G21" s="39"/>
      <c r="H21" s="39"/>
      <c r="I21" s="39"/>
      <c r="J21" s="39"/>
      <c r="K21" s="39"/>
      <c r="L21" s="39"/>
      <c r="M21" s="33" t="s">
        <v>30</v>
      </c>
      <c r="N21" s="39"/>
      <c r="O21" s="246" t="s">
        <v>5</v>
      </c>
      <c r="P21" s="246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38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251" t="s">
        <v>5</v>
      </c>
      <c r="F24" s="251"/>
      <c r="G24" s="251"/>
      <c r="H24" s="251"/>
      <c r="I24" s="251"/>
      <c r="J24" s="251"/>
      <c r="K24" s="251"/>
      <c r="L24" s="251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115</v>
      </c>
      <c r="E27" s="39"/>
      <c r="F27" s="39"/>
      <c r="G27" s="39"/>
      <c r="H27" s="39"/>
      <c r="I27" s="39"/>
      <c r="J27" s="39"/>
      <c r="K27" s="39"/>
      <c r="L27" s="39"/>
      <c r="M27" s="252">
        <f>N88</f>
        <v>0</v>
      </c>
      <c r="N27" s="252"/>
      <c r="O27" s="252"/>
      <c r="P27" s="252"/>
      <c r="Q27" s="39"/>
      <c r="R27" s="40"/>
    </row>
    <row r="28" spans="2:18" s="1" customFormat="1" ht="14.45" customHeight="1">
      <c r="B28" s="38"/>
      <c r="C28" s="39"/>
      <c r="D28" s="37" t="s">
        <v>100</v>
      </c>
      <c r="E28" s="39"/>
      <c r="F28" s="39"/>
      <c r="G28" s="39"/>
      <c r="H28" s="39"/>
      <c r="I28" s="39"/>
      <c r="J28" s="39"/>
      <c r="K28" s="39"/>
      <c r="L28" s="39"/>
      <c r="M28" s="252">
        <f>N96</f>
        <v>0</v>
      </c>
      <c r="N28" s="252"/>
      <c r="O28" s="252"/>
      <c r="P28" s="252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41</v>
      </c>
      <c r="E30" s="39"/>
      <c r="F30" s="39"/>
      <c r="G30" s="39"/>
      <c r="H30" s="39"/>
      <c r="I30" s="39"/>
      <c r="J30" s="39"/>
      <c r="K30" s="39"/>
      <c r="L30" s="39"/>
      <c r="M30" s="284">
        <f>ROUND(M27+M28,2)</f>
        <v>0</v>
      </c>
      <c r="N30" s="269"/>
      <c r="O30" s="269"/>
      <c r="P30" s="269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42</v>
      </c>
      <c r="E32" s="45" t="s">
        <v>43</v>
      </c>
      <c r="F32" s="46">
        <v>0.21</v>
      </c>
      <c r="G32" s="121" t="s">
        <v>44</v>
      </c>
      <c r="H32" s="281">
        <f>(SUM(BE96:BE103)+SUM(BE121:BE202))</f>
        <v>0</v>
      </c>
      <c r="I32" s="269"/>
      <c r="J32" s="269"/>
      <c r="K32" s="39"/>
      <c r="L32" s="39"/>
      <c r="M32" s="281">
        <f>ROUND((SUM(BE96:BE103)+SUM(BE121:BE202)), 2)*F32</f>
        <v>0</v>
      </c>
      <c r="N32" s="269"/>
      <c r="O32" s="269"/>
      <c r="P32" s="269"/>
      <c r="Q32" s="39"/>
      <c r="R32" s="40"/>
    </row>
    <row r="33" spans="2:18" s="1" customFormat="1" ht="14.45" customHeight="1">
      <c r="B33" s="38"/>
      <c r="C33" s="39"/>
      <c r="D33" s="39"/>
      <c r="E33" s="45" t="s">
        <v>45</v>
      </c>
      <c r="F33" s="46">
        <v>0.15</v>
      </c>
      <c r="G33" s="121" t="s">
        <v>44</v>
      </c>
      <c r="H33" s="281">
        <f>(SUM(BF96:BF103)+SUM(BF121:BF202))</f>
        <v>0</v>
      </c>
      <c r="I33" s="269"/>
      <c r="J33" s="269"/>
      <c r="K33" s="39"/>
      <c r="L33" s="39"/>
      <c r="M33" s="281">
        <f>ROUND((SUM(BF96:BF103)+SUM(BF121:BF202)), 2)*F33</f>
        <v>0</v>
      </c>
      <c r="N33" s="269"/>
      <c r="O33" s="269"/>
      <c r="P33" s="269"/>
      <c r="Q33" s="39"/>
      <c r="R33" s="40"/>
    </row>
    <row r="34" spans="2:18" s="1" customFormat="1" ht="14.45" hidden="1" customHeight="1">
      <c r="B34" s="38"/>
      <c r="C34" s="39"/>
      <c r="D34" s="39"/>
      <c r="E34" s="45" t="s">
        <v>46</v>
      </c>
      <c r="F34" s="46">
        <v>0.21</v>
      </c>
      <c r="G34" s="121" t="s">
        <v>44</v>
      </c>
      <c r="H34" s="281">
        <f>(SUM(BG96:BG103)+SUM(BG121:BG202))</f>
        <v>0</v>
      </c>
      <c r="I34" s="269"/>
      <c r="J34" s="269"/>
      <c r="K34" s="39"/>
      <c r="L34" s="39"/>
      <c r="M34" s="281">
        <v>0</v>
      </c>
      <c r="N34" s="269"/>
      <c r="O34" s="269"/>
      <c r="P34" s="269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47</v>
      </c>
      <c r="F35" s="46">
        <v>0.15</v>
      </c>
      <c r="G35" s="121" t="s">
        <v>44</v>
      </c>
      <c r="H35" s="281">
        <f>(SUM(BH96:BH103)+SUM(BH121:BH202))</f>
        <v>0</v>
      </c>
      <c r="I35" s="269"/>
      <c r="J35" s="269"/>
      <c r="K35" s="39"/>
      <c r="L35" s="39"/>
      <c r="M35" s="281">
        <v>0</v>
      </c>
      <c r="N35" s="269"/>
      <c r="O35" s="269"/>
      <c r="P35" s="269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48</v>
      </c>
      <c r="F36" s="46">
        <v>0</v>
      </c>
      <c r="G36" s="121" t="s">
        <v>44</v>
      </c>
      <c r="H36" s="281">
        <f>(SUM(BI96:BI103)+SUM(BI121:BI202))</f>
        <v>0</v>
      </c>
      <c r="I36" s="269"/>
      <c r="J36" s="269"/>
      <c r="K36" s="39"/>
      <c r="L36" s="39"/>
      <c r="M36" s="281">
        <v>0</v>
      </c>
      <c r="N36" s="269"/>
      <c r="O36" s="269"/>
      <c r="P36" s="269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49</v>
      </c>
      <c r="E38" s="78"/>
      <c r="F38" s="78"/>
      <c r="G38" s="123" t="s">
        <v>50</v>
      </c>
      <c r="H38" s="124" t="s">
        <v>51</v>
      </c>
      <c r="I38" s="78"/>
      <c r="J38" s="78"/>
      <c r="K38" s="78"/>
      <c r="L38" s="282">
        <f>SUM(M30:M36)</f>
        <v>0</v>
      </c>
      <c r="M38" s="282"/>
      <c r="N38" s="282"/>
      <c r="O38" s="282"/>
      <c r="P38" s="283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52</v>
      </c>
      <c r="E50" s="54"/>
      <c r="F50" s="54"/>
      <c r="G50" s="54"/>
      <c r="H50" s="55"/>
      <c r="I50" s="39"/>
      <c r="J50" s="53" t="s">
        <v>53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54</v>
      </c>
      <c r="E59" s="59"/>
      <c r="F59" s="59"/>
      <c r="G59" s="60" t="s">
        <v>55</v>
      </c>
      <c r="H59" s="61"/>
      <c r="I59" s="39"/>
      <c r="J59" s="58" t="s">
        <v>54</v>
      </c>
      <c r="K59" s="59"/>
      <c r="L59" s="59"/>
      <c r="M59" s="59"/>
      <c r="N59" s="60" t="s">
        <v>55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56</v>
      </c>
      <c r="E61" s="54"/>
      <c r="F61" s="54"/>
      <c r="G61" s="54"/>
      <c r="H61" s="55"/>
      <c r="I61" s="39"/>
      <c r="J61" s="53" t="s">
        <v>57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54</v>
      </c>
      <c r="E70" s="59"/>
      <c r="F70" s="59"/>
      <c r="G70" s="60" t="s">
        <v>55</v>
      </c>
      <c r="H70" s="61"/>
      <c r="I70" s="39"/>
      <c r="J70" s="58" t="s">
        <v>54</v>
      </c>
      <c r="K70" s="59"/>
      <c r="L70" s="59"/>
      <c r="M70" s="59"/>
      <c r="N70" s="60" t="s">
        <v>55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26" t="s">
        <v>116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19</v>
      </c>
      <c r="D78" s="39"/>
      <c r="E78" s="39"/>
      <c r="F78" s="267" t="str">
        <f>F6</f>
        <v>Rekonstrukce čerpadel velké cirkulace VN na ÚČOV v Ostravě – Přívoze</v>
      </c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39"/>
      <c r="R78" s="40"/>
    </row>
    <row r="79" spans="2:18" s="1" customFormat="1" ht="36.950000000000003" customHeight="1">
      <c r="B79" s="38"/>
      <c r="C79" s="72" t="s">
        <v>113</v>
      </c>
      <c r="D79" s="39"/>
      <c r="E79" s="39"/>
      <c r="F79" s="228" t="str">
        <f>F7</f>
        <v>PS 01.1 - Strojně technologická část</v>
      </c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3" t="s">
        <v>23</v>
      </c>
      <c r="D81" s="39"/>
      <c r="E81" s="39"/>
      <c r="F81" s="31" t="str">
        <f>F9</f>
        <v>Ostrava-Přívoz</v>
      </c>
      <c r="G81" s="39"/>
      <c r="H81" s="39"/>
      <c r="I81" s="39"/>
      <c r="J81" s="39"/>
      <c r="K81" s="33" t="s">
        <v>25</v>
      </c>
      <c r="L81" s="39"/>
      <c r="M81" s="270" t="str">
        <f>IF(O9="","",O9)</f>
        <v>15. 12. 2016</v>
      </c>
      <c r="N81" s="270"/>
      <c r="O81" s="270"/>
      <c r="P81" s="270"/>
      <c r="Q81" s="39"/>
      <c r="R81" s="40"/>
    </row>
    <row r="82" spans="2:47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 ht="15">
      <c r="B83" s="38"/>
      <c r="C83" s="33" t="s">
        <v>27</v>
      </c>
      <c r="D83" s="39"/>
      <c r="E83" s="39"/>
      <c r="F83" s="31" t="str">
        <f>E12</f>
        <v xml:space="preserve">Statutární město Ostrava </v>
      </c>
      <c r="G83" s="39"/>
      <c r="H83" s="39"/>
      <c r="I83" s="39"/>
      <c r="J83" s="39"/>
      <c r="K83" s="33" t="s">
        <v>33</v>
      </c>
      <c r="L83" s="39"/>
      <c r="M83" s="246" t="str">
        <f>E18</f>
        <v>HydroIdea, s.r.o.</v>
      </c>
      <c r="N83" s="246"/>
      <c r="O83" s="246"/>
      <c r="P83" s="246"/>
      <c r="Q83" s="246"/>
      <c r="R83" s="40"/>
    </row>
    <row r="84" spans="2:47" s="1" customFormat="1" ht="14.45" customHeight="1">
      <c r="B84" s="38"/>
      <c r="C84" s="33" t="s">
        <v>31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36</v>
      </c>
      <c r="L84" s="39"/>
      <c r="M84" s="246" t="str">
        <f>E21</f>
        <v>Ing. Rostislav Fiala</v>
      </c>
      <c r="N84" s="246"/>
      <c r="O84" s="246"/>
      <c r="P84" s="246"/>
      <c r="Q84" s="246"/>
      <c r="R84" s="40"/>
    </row>
    <row r="85" spans="2:47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79" t="s">
        <v>117</v>
      </c>
      <c r="D86" s="280"/>
      <c r="E86" s="280"/>
      <c r="F86" s="280"/>
      <c r="G86" s="280"/>
      <c r="H86" s="117"/>
      <c r="I86" s="117"/>
      <c r="J86" s="117"/>
      <c r="K86" s="117"/>
      <c r="L86" s="117"/>
      <c r="M86" s="117"/>
      <c r="N86" s="279" t="s">
        <v>118</v>
      </c>
      <c r="O86" s="280"/>
      <c r="P86" s="280"/>
      <c r="Q86" s="280"/>
      <c r="R86" s="40"/>
    </row>
    <row r="87" spans="2:47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5" t="s">
        <v>119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18">
        <f>N121</f>
        <v>0</v>
      </c>
      <c r="O88" s="277"/>
      <c r="P88" s="277"/>
      <c r="Q88" s="277"/>
      <c r="R88" s="40"/>
      <c r="AU88" s="22" t="s">
        <v>120</v>
      </c>
    </row>
    <row r="89" spans="2:47" s="6" customFormat="1" ht="24.95" customHeight="1">
      <c r="B89" s="126"/>
      <c r="C89" s="127"/>
      <c r="D89" s="128" t="s">
        <v>200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60">
        <f>N122</f>
        <v>0</v>
      </c>
      <c r="O89" s="275"/>
      <c r="P89" s="275"/>
      <c r="Q89" s="275"/>
      <c r="R89" s="129"/>
    </row>
    <row r="90" spans="2:47" s="6" customFormat="1" ht="24.95" customHeight="1">
      <c r="B90" s="126"/>
      <c r="C90" s="127"/>
      <c r="D90" s="128" t="s">
        <v>415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60">
        <f>N123</f>
        <v>0</v>
      </c>
      <c r="O90" s="275"/>
      <c r="P90" s="275"/>
      <c r="Q90" s="275"/>
      <c r="R90" s="129"/>
    </row>
    <row r="91" spans="2:47" s="6" customFormat="1" ht="24.95" customHeight="1">
      <c r="B91" s="126"/>
      <c r="C91" s="127"/>
      <c r="D91" s="128" t="s">
        <v>416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60">
        <f>N166</f>
        <v>0</v>
      </c>
      <c r="O91" s="275"/>
      <c r="P91" s="275"/>
      <c r="Q91" s="275"/>
      <c r="R91" s="129"/>
    </row>
    <row r="92" spans="2:47" s="7" customFormat="1" ht="19.899999999999999" customHeight="1">
      <c r="B92" s="130"/>
      <c r="C92" s="131"/>
      <c r="D92" s="105" t="s">
        <v>203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16">
        <f>N180</f>
        <v>0</v>
      </c>
      <c r="O92" s="276"/>
      <c r="P92" s="276"/>
      <c r="Q92" s="276"/>
      <c r="R92" s="132"/>
    </row>
    <row r="93" spans="2:47" s="7" customFormat="1" ht="14.85" customHeight="1">
      <c r="B93" s="130"/>
      <c r="C93" s="131"/>
      <c r="D93" s="105" t="s">
        <v>417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16">
        <f>N190</f>
        <v>0</v>
      </c>
      <c r="O93" s="276"/>
      <c r="P93" s="276"/>
      <c r="Q93" s="276"/>
      <c r="R93" s="132"/>
    </row>
    <row r="94" spans="2:47" s="7" customFormat="1" ht="21.75" customHeight="1">
      <c r="B94" s="130"/>
      <c r="C94" s="131"/>
      <c r="D94" s="105" t="s">
        <v>418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16">
        <f>N201</f>
        <v>0</v>
      </c>
      <c r="O94" s="276"/>
      <c r="P94" s="276"/>
      <c r="Q94" s="276"/>
      <c r="R94" s="132"/>
    </row>
    <row r="95" spans="2:47" s="1" customFormat="1" ht="21.75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spans="2:47" s="1" customFormat="1" ht="29.25" customHeight="1">
      <c r="B96" s="38"/>
      <c r="C96" s="125" t="s">
        <v>126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277">
        <f>ROUND(N97+N98+N99+N100+N101+N102,2)</f>
        <v>0</v>
      </c>
      <c r="O96" s="278"/>
      <c r="P96" s="278"/>
      <c r="Q96" s="278"/>
      <c r="R96" s="40"/>
      <c r="T96" s="133"/>
      <c r="U96" s="134" t="s">
        <v>42</v>
      </c>
    </row>
    <row r="97" spans="2:65" s="1" customFormat="1" ht="18" customHeight="1">
      <c r="B97" s="135"/>
      <c r="C97" s="136"/>
      <c r="D97" s="213" t="s">
        <v>127</v>
      </c>
      <c r="E97" s="273"/>
      <c r="F97" s="273"/>
      <c r="G97" s="273"/>
      <c r="H97" s="273"/>
      <c r="I97" s="136"/>
      <c r="J97" s="136"/>
      <c r="K97" s="136"/>
      <c r="L97" s="136"/>
      <c r="M97" s="136"/>
      <c r="N97" s="215">
        <f>ROUND(N88*T97,2)</f>
        <v>0</v>
      </c>
      <c r="O97" s="274"/>
      <c r="P97" s="274"/>
      <c r="Q97" s="274"/>
      <c r="R97" s="138"/>
      <c r="S97" s="139"/>
      <c r="T97" s="140"/>
      <c r="U97" s="141" t="s">
        <v>43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2" t="s">
        <v>128</v>
      </c>
      <c r="AZ97" s="139"/>
      <c r="BA97" s="139"/>
      <c r="BB97" s="139"/>
      <c r="BC97" s="139"/>
      <c r="BD97" s="139"/>
      <c r="BE97" s="143">
        <f t="shared" ref="BE97:BE102" si="0">IF(U97="základní",N97,0)</f>
        <v>0</v>
      </c>
      <c r="BF97" s="143">
        <f t="shared" ref="BF97:BF102" si="1">IF(U97="snížená",N97,0)</f>
        <v>0</v>
      </c>
      <c r="BG97" s="143">
        <f t="shared" ref="BG97:BG102" si="2">IF(U97="zákl. přenesená",N97,0)</f>
        <v>0</v>
      </c>
      <c r="BH97" s="143">
        <f t="shared" ref="BH97:BH102" si="3">IF(U97="sníž. přenesená",N97,0)</f>
        <v>0</v>
      </c>
      <c r="BI97" s="143">
        <f t="shared" ref="BI97:BI102" si="4">IF(U97="nulová",N97,0)</f>
        <v>0</v>
      </c>
      <c r="BJ97" s="142" t="s">
        <v>86</v>
      </c>
      <c r="BK97" s="139"/>
      <c r="BL97" s="139"/>
      <c r="BM97" s="139"/>
    </row>
    <row r="98" spans="2:65" s="1" customFormat="1" ht="18" customHeight="1">
      <c r="B98" s="135"/>
      <c r="C98" s="136"/>
      <c r="D98" s="213" t="s">
        <v>129</v>
      </c>
      <c r="E98" s="273"/>
      <c r="F98" s="273"/>
      <c r="G98" s="273"/>
      <c r="H98" s="273"/>
      <c r="I98" s="136"/>
      <c r="J98" s="136"/>
      <c r="K98" s="136"/>
      <c r="L98" s="136"/>
      <c r="M98" s="136"/>
      <c r="N98" s="215">
        <f>ROUND(N88*T98,2)</f>
        <v>0</v>
      </c>
      <c r="O98" s="274"/>
      <c r="P98" s="274"/>
      <c r="Q98" s="274"/>
      <c r="R98" s="138"/>
      <c r="S98" s="139"/>
      <c r="T98" s="140"/>
      <c r="U98" s="141" t="s">
        <v>43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2" t="s">
        <v>128</v>
      </c>
      <c r="AZ98" s="139"/>
      <c r="BA98" s="139"/>
      <c r="BB98" s="139"/>
      <c r="BC98" s="139"/>
      <c r="BD98" s="139"/>
      <c r="BE98" s="143">
        <f t="shared" si="0"/>
        <v>0</v>
      </c>
      <c r="BF98" s="143">
        <f t="shared" si="1"/>
        <v>0</v>
      </c>
      <c r="BG98" s="143">
        <f t="shared" si="2"/>
        <v>0</v>
      </c>
      <c r="BH98" s="143">
        <f t="shared" si="3"/>
        <v>0</v>
      </c>
      <c r="BI98" s="143">
        <f t="shared" si="4"/>
        <v>0</v>
      </c>
      <c r="BJ98" s="142" t="s">
        <v>86</v>
      </c>
      <c r="BK98" s="139"/>
      <c r="BL98" s="139"/>
      <c r="BM98" s="139"/>
    </row>
    <row r="99" spans="2:65" s="1" customFormat="1" ht="18" customHeight="1">
      <c r="B99" s="135"/>
      <c r="C99" s="136"/>
      <c r="D99" s="213" t="s">
        <v>130</v>
      </c>
      <c r="E99" s="273"/>
      <c r="F99" s="273"/>
      <c r="G99" s="273"/>
      <c r="H99" s="273"/>
      <c r="I99" s="136"/>
      <c r="J99" s="136"/>
      <c r="K99" s="136"/>
      <c r="L99" s="136"/>
      <c r="M99" s="136"/>
      <c r="N99" s="215">
        <f>ROUND(N88*T99,2)</f>
        <v>0</v>
      </c>
      <c r="O99" s="274"/>
      <c r="P99" s="274"/>
      <c r="Q99" s="274"/>
      <c r="R99" s="138"/>
      <c r="S99" s="139"/>
      <c r="T99" s="140"/>
      <c r="U99" s="141" t="s">
        <v>43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2" t="s">
        <v>128</v>
      </c>
      <c r="AZ99" s="139"/>
      <c r="BA99" s="139"/>
      <c r="BB99" s="139"/>
      <c r="BC99" s="139"/>
      <c r="BD99" s="139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86</v>
      </c>
      <c r="BK99" s="139"/>
      <c r="BL99" s="139"/>
      <c r="BM99" s="139"/>
    </row>
    <row r="100" spans="2:65" s="1" customFormat="1" ht="18" customHeight="1">
      <c r="B100" s="135"/>
      <c r="C100" s="136"/>
      <c r="D100" s="213" t="s">
        <v>131</v>
      </c>
      <c r="E100" s="273"/>
      <c r="F100" s="273"/>
      <c r="G100" s="273"/>
      <c r="H100" s="273"/>
      <c r="I100" s="136"/>
      <c r="J100" s="136"/>
      <c r="K100" s="136"/>
      <c r="L100" s="136"/>
      <c r="M100" s="136"/>
      <c r="N100" s="215">
        <f>ROUND(N88*T100,2)</f>
        <v>0</v>
      </c>
      <c r="O100" s="274"/>
      <c r="P100" s="274"/>
      <c r="Q100" s="274"/>
      <c r="R100" s="138"/>
      <c r="S100" s="139"/>
      <c r="T100" s="140"/>
      <c r="U100" s="141" t="s">
        <v>43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2" t="s">
        <v>128</v>
      </c>
      <c r="AZ100" s="139"/>
      <c r="BA100" s="139"/>
      <c r="BB100" s="139"/>
      <c r="BC100" s="139"/>
      <c r="BD100" s="139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86</v>
      </c>
      <c r="BK100" s="139"/>
      <c r="BL100" s="139"/>
      <c r="BM100" s="139"/>
    </row>
    <row r="101" spans="2:65" s="1" customFormat="1" ht="18" customHeight="1">
      <c r="B101" s="135"/>
      <c r="C101" s="136"/>
      <c r="D101" s="213" t="s">
        <v>132</v>
      </c>
      <c r="E101" s="273"/>
      <c r="F101" s="273"/>
      <c r="G101" s="273"/>
      <c r="H101" s="273"/>
      <c r="I101" s="136"/>
      <c r="J101" s="136"/>
      <c r="K101" s="136"/>
      <c r="L101" s="136"/>
      <c r="M101" s="136"/>
      <c r="N101" s="215">
        <f>ROUND(N88*T101,2)</f>
        <v>0</v>
      </c>
      <c r="O101" s="274"/>
      <c r="P101" s="274"/>
      <c r="Q101" s="274"/>
      <c r="R101" s="138"/>
      <c r="S101" s="139"/>
      <c r="T101" s="140"/>
      <c r="U101" s="141" t="s">
        <v>43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2" t="s">
        <v>128</v>
      </c>
      <c r="AZ101" s="139"/>
      <c r="BA101" s="139"/>
      <c r="BB101" s="139"/>
      <c r="BC101" s="139"/>
      <c r="BD101" s="139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86</v>
      </c>
      <c r="BK101" s="139"/>
      <c r="BL101" s="139"/>
      <c r="BM101" s="139"/>
    </row>
    <row r="102" spans="2:65" s="1" customFormat="1" ht="18" customHeight="1">
      <c r="B102" s="135"/>
      <c r="C102" s="136"/>
      <c r="D102" s="137" t="s">
        <v>133</v>
      </c>
      <c r="E102" s="136"/>
      <c r="F102" s="136"/>
      <c r="G102" s="136"/>
      <c r="H102" s="136"/>
      <c r="I102" s="136"/>
      <c r="J102" s="136"/>
      <c r="K102" s="136"/>
      <c r="L102" s="136"/>
      <c r="M102" s="136"/>
      <c r="N102" s="215">
        <f>ROUND(N88*T102,2)</f>
        <v>0</v>
      </c>
      <c r="O102" s="274"/>
      <c r="P102" s="274"/>
      <c r="Q102" s="274"/>
      <c r="R102" s="138"/>
      <c r="S102" s="139"/>
      <c r="T102" s="144"/>
      <c r="U102" s="145" t="s">
        <v>43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2" t="s">
        <v>134</v>
      </c>
      <c r="AZ102" s="139"/>
      <c r="BA102" s="139"/>
      <c r="BB102" s="139"/>
      <c r="BC102" s="139"/>
      <c r="BD102" s="139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86</v>
      </c>
      <c r="BK102" s="139"/>
      <c r="BL102" s="139"/>
      <c r="BM102" s="139"/>
    </row>
    <row r="103" spans="2:65" s="1" customFormat="1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40"/>
    </row>
    <row r="104" spans="2:65" s="1" customFormat="1" ht="29.25" customHeight="1">
      <c r="B104" s="38"/>
      <c r="C104" s="116" t="s">
        <v>105</v>
      </c>
      <c r="D104" s="117"/>
      <c r="E104" s="117"/>
      <c r="F104" s="117"/>
      <c r="G104" s="117"/>
      <c r="H104" s="117"/>
      <c r="I104" s="117"/>
      <c r="J104" s="117"/>
      <c r="K104" s="117"/>
      <c r="L104" s="210">
        <f>ROUND(SUM(N88+N96),2)</f>
        <v>0</v>
      </c>
      <c r="M104" s="210"/>
      <c r="N104" s="210"/>
      <c r="O104" s="210"/>
      <c r="P104" s="210"/>
      <c r="Q104" s="210"/>
      <c r="R104" s="40"/>
    </row>
    <row r="105" spans="2:65" s="1" customFormat="1" ht="6.9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9" spans="2:65" s="1" customFormat="1" ht="6.95" customHeight="1"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7"/>
    </row>
    <row r="110" spans="2:65" s="1" customFormat="1" ht="36.950000000000003" customHeight="1">
      <c r="B110" s="38"/>
      <c r="C110" s="226" t="s">
        <v>135</v>
      </c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40"/>
    </row>
    <row r="111" spans="2:65" s="1" customFormat="1" ht="6.9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65" s="1" customFormat="1" ht="30" customHeight="1">
      <c r="B112" s="38"/>
      <c r="C112" s="33" t="s">
        <v>19</v>
      </c>
      <c r="D112" s="39"/>
      <c r="E112" s="39"/>
      <c r="F112" s="267" t="str">
        <f>F6</f>
        <v>Rekonstrukce čerpadel velké cirkulace VN na ÚČOV v Ostravě – Přívoze</v>
      </c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39"/>
      <c r="R112" s="40"/>
    </row>
    <row r="113" spans="2:65" s="1" customFormat="1" ht="36.950000000000003" customHeight="1">
      <c r="B113" s="38"/>
      <c r="C113" s="72" t="s">
        <v>113</v>
      </c>
      <c r="D113" s="39"/>
      <c r="E113" s="39"/>
      <c r="F113" s="228" t="str">
        <f>F7</f>
        <v>PS 01.1 - Strojně technologická část</v>
      </c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39"/>
      <c r="R113" s="40"/>
    </row>
    <row r="114" spans="2:65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65" s="1" customFormat="1" ht="18" customHeight="1">
      <c r="B115" s="38"/>
      <c r="C115" s="33" t="s">
        <v>23</v>
      </c>
      <c r="D115" s="39"/>
      <c r="E115" s="39"/>
      <c r="F115" s="31" t="str">
        <f>F9</f>
        <v>Ostrava-Přívoz</v>
      </c>
      <c r="G115" s="39"/>
      <c r="H115" s="39"/>
      <c r="I115" s="39"/>
      <c r="J115" s="39"/>
      <c r="K115" s="33" t="s">
        <v>25</v>
      </c>
      <c r="L115" s="39"/>
      <c r="M115" s="270" t="str">
        <f>IF(O9="","",O9)</f>
        <v>15. 12. 2016</v>
      </c>
      <c r="N115" s="270"/>
      <c r="O115" s="270"/>
      <c r="P115" s="270"/>
      <c r="Q115" s="39"/>
      <c r="R115" s="40"/>
    </row>
    <row r="116" spans="2:65" s="1" customFormat="1" ht="6.9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65" s="1" customFormat="1" ht="15">
      <c r="B117" s="38"/>
      <c r="C117" s="33" t="s">
        <v>27</v>
      </c>
      <c r="D117" s="39"/>
      <c r="E117" s="39"/>
      <c r="F117" s="31" t="str">
        <f>E12</f>
        <v xml:space="preserve">Statutární město Ostrava </v>
      </c>
      <c r="G117" s="39"/>
      <c r="H117" s="39"/>
      <c r="I117" s="39"/>
      <c r="J117" s="39"/>
      <c r="K117" s="33" t="s">
        <v>33</v>
      </c>
      <c r="L117" s="39"/>
      <c r="M117" s="246" t="str">
        <f>E18</f>
        <v>HydroIdea, s.r.o.</v>
      </c>
      <c r="N117" s="246"/>
      <c r="O117" s="246"/>
      <c r="P117" s="246"/>
      <c r="Q117" s="246"/>
      <c r="R117" s="40"/>
    </row>
    <row r="118" spans="2:65" s="1" customFormat="1" ht="14.45" customHeight="1">
      <c r="B118" s="38"/>
      <c r="C118" s="33" t="s">
        <v>31</v>
      </c>
      <c r="D118" s="39"/>
      <c r="E118" s="39"/>
      <c r="F118" s="31" t="str">
        <f>IF(E15="","",E15)</f>
        <v>Vyplň údaj</v>
      </c>
      <c r="G118" s="39"/>
      <c r="H118" s="39"/>
      <c r="I118" s="39"/>
      <c r="J118" s="39"/>
      <c r="K118" s="33" t="s">
        <v>36</v>
      </c>
      <c r="L118" s="39"/>
      <c r="M118" s="246" t="str">
        <f>E21</f>
        <v>Ing. Rostislav Fiala</v>
      </c>
      <c r="N118" s="246"/>
      <c r="O118" s="246"/>
      <c r="P118" s="246"/>
      <c r="Q118" s="246"/>
      <c r="R118" s="40"/>
    </row>
    <row r="119" spans="2:65" s="1" customFormat="1" ht="10.3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65" s="8" customFormat="1" ht="29.25" customHeight="1">
      <c r="B120" s="146"/>
      <c r="C120" s="147" t="s">
        <v>136</v>
      </c>
      <c r="D120" s="148" t="s">
        <v>137</v>
      </c>
      <c r="E120" s="148" t="s">
        <v>60</v>
      </c>
      <c r="F120" s="271" t="s">
        <v>138</v>
      </c>
      <c r="G120" s="271"/>
      <c r="H120" s="271"/>
      <c r="I120" s="271"/>
      <c r="J120" s="148" t="s">
        <v>139</v>
      </c>
      <c r="K120" s="148" t="s">
        <v>140</v>
      </c>
      <c r="L120" s="271" t="s">
        <v>141</v>
      </c>
      <c r="M120" s="271"/>
      <c r="N120" s="271" t="s">
        <v>118</v>
      </c>
      <c r="O120" s="271"/>
      <c r="P120" s="271"/>
      <c r="Q120" s="272"/>
      <c r="R120" s="149"/>
      <c r="T120" s="79" t="s">
        <v>142</v>
      </c>
      <c r="U120" s="80" t="s">
        <v>42</v>
      </c>
      <c r="V120" s="80" t="s">
        <v>143</v>
      </c>
      <c r="W120" s="80" t="s">
        <v>144</v>
      </c>
      <c r="X120" s="80" t="s">
        <v>145</v>
      </c>
      <c r="Y120" s="80" t="s">
        <v>146</v>
      </c>
      <c r="Z120" s="80" t="s">
        <v>147</v>
      </c>
      <c r="AA120" s="81" t="s">
        <v>148</v>
      </c>
    </row>
    <row r="121" spans="2:65" s="1" customFormat="1" ht="29.25" customHeight="1">
      <c r="B121" s="38"/>
      <c r="C121" s="83" t="s">
        <v>115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257">
        <f>BK121</f>
        <v>0</v>
      </c>
      <c r="O121" s="258"/>
      <c r="P121" s="258"/>
      <c r="Q121" s="258"/>
      <c r="R121" s="40"/>
      <c r="T121" s="82"/>
      <c r="U121" s="54"/>
      <c r="V121" s="54"/>
      <c r="W121" s="150">
        <f>W122+W123+W166+W203</f>
        <v>0</v>
      </c>
      <c r="X121" s="54"/>
      <c r="Y121" s="150">
        <f>Y122+Y123+Y166+Y203</f>
        <v>5.560708</v>
      </c>
      <c r="Z121" s="54"/>
      <c r="AA121" s="151">
        <f>AA122+AA123+AA166+AA203</f>
        <v>1.67387</v>
      </c>
      <c r="AT121" s="22" t="s">
        <v>77</v>
      </c>
      <c r="AU121" s="22" t="s">
        <v>120</v>
      </c>
      <c r="BK121" s="152">
        <f>BK122+BK123+BK166+BK203</f>
        <v>0</v>
      </c>
    </row>
    <row r="122" spans="2:65" s="9" customFormat="1" ht="37.35" customHeight="1">
      <c r="B122" s="153"/>
      <c r="C122" s="154"/>
      <c r="D122" s="155" t="s">
        <v>200</v>
      </c>
      <c r="E122" s="155"/>
      <c r="F122" s="155"/>
      <c r="G122" s="155"/>
      <c r="H122" s="155"/>
      <c r="I122" s="155"/>
      <c r="J122" s="155"/>
      <c r="K122" s="155"/>
      <c r="L122" s="155"/>
      <c r="M122" s="155"/>
      <c r="N122" s="259">
        <f>BK122</f>
        <v>0</v>
      </c>
      <c r="O122" s="260"/>
      <c r="P122" s="260"/>
      <c r="Q122" s="260"/>
      <c r="R122" s="156"/>
      <c r="T122" s="157"/>
      <c r="U122" s="154"/>
      <c r="V122" s="154"/>
      <c r="W122" s="158">
        <v>0</v>
      </c>
      <c r="X122" s="154"/>
      <c r="Y122" s="158">
        <v>0</v>
      </c>
      <c r="Z122" s="154"/>
      <c r="AA122" s="159">
        <v>0</v>
      </c>
      <c r="AR122" s="160" t="s">
        <v>86</v>
      </c>
      <c r="AT122" s="161" t="s">
        <v>77</v>
      </c>
      <c r="AU122" s="161" t="s">
        <v>78</v>
      </c>
      <c r="AY122" s="160" t="s">
        <v>150</v>
      </c>
      <c r="BK122" s="162">
        <v>0</v>
      </c>
    </row>
    <row r="123" spans="2:65" s="9" customFormat="1" ht="24.95" customHeight="1">
      <c r="B123" s="153"/>
      <c r="C123" s="154"/>
      <c r="D123" s="155" t="s">
        <v>415</v>
      </c>
      <c r="E123" s="155"/>
      <c r="F123" s="155"/>
      <c r="G123" s="155"/>
      <c r="H123" s="155"/>
      <c r="I123" s="155"/>
      <c r="J123" s="155"/>
      <c r="K123" s="155"/>
      <c r="L123" s="155"/>
      <c r="M123" s="155"/>
      <c r="N123" s="305">
        <f>BK123</f>
        <v>0</v>
      </c>
      <c r="O123" s="306"/>
      <c r="P123" s="306"/>
      <c r="Q123" s="306"/>
      <c r="R123" s="156"/>
      <c r="T123" s="157"/>
      <c r="U123" s="154"/>
      <c r="V123" s="154"/>
      <c r="W123" s="158">
        <f>SUM(W124:W165)</f>
        <v>0</v>
      </c>
      <c r="X123" s="154"/>
      <c r="Y123" s="158">
        <f>SUM(Y124:Y165)</f>
        <v>1.5053079999999999</v>
      </c>
      <c r="Z123" s="154"/>
      <c r="AA123" s="159">
        <f>SUM(AA124:AA165)</f>
        <v>1.67387</v>
      </c>
      <c r="AR123" s="160" t="s">
        <v>163</v>
      </c>
      <c r="AT123" s="161" t="s">
        <v>77</v>
      </c>
      <c r="AU123" s="161" t="s">
        <v>78</v>
      </c>
      <c r="AY123" s="160" t="s">
        <v>150</v>
      </c>
      <c r="BK123" s="162">
        <f>SUM(BK124:BK165)</f>
        <v>0</v>
      </c>
    </row>
    <row r="124" spans="2:65" s="1" customFormat="1" ht="25.5" customHeight="1">
      <c r="B124" s="135"/>
      <c r="C124" s="164" t="s">
        <v>86</v>
      </c>
      <c r="D124" s="164" t="s">
        <v>151</v>
      </c>
      <c r="E124" s="165" t="s">
        <v>419</v>
      </c>
      <c r="F124" s="264" t="s">
        <v>420</v>
      </c>
      <c r="G124" s="264"/>
      <c r="H124" s="264"/>
      <c r="I124" s="264"/>
      <c r="J124" s="166" t="s">
        <v>235</v>
      </c>
      <c r="K124" s="167">
        <v>7.98</v>
      </c>
      <c r="L124" s="265">
        <v>0</v>
      </c>
      <c r="M124" s="265"/>
      <c r="N124" s="266">
        <f t="shared" ref="N124:N145" si="5">ROUND(L124*K124,2)</f>
        <v>0</v>
      </c>
      <c r="O124" s="266"/>
      <c r="P124" s="266"/>
      <c r="Q124" s="266"/>
      <c r="R124" s="138"/>
      <c r="T124" s="168" t="s">
        <v>5</v>
      </c>
      <c r="U124" s="47" t="s">
        <v>43</v>
      </c>
      <c r="V124" s="39"/>
      <c r="W124" s="169">
        <f t="shared" ref="W124:W145" si="6">V124*K124</f>
        <v>0</v>
      </c>
      <c r="X124" s="169">
        <v>1.4999999999999999E-4</v>
      </c>
      <c r="Y124" s="169">
        <f t="shared" ref="Y124:Y145" si="7">X124*K124</f>
        <v>1.1969999999999999E-3</v>
      </c>
      <c r="Z124" s="169">
        <v>0</v>
      </c>
      <c r="AA124" s="170">
        <f t="shared" ref="AA124:AA145" si="8">Z124*K124</f>
        <v>0</v>
      </c>
      <c r="AR124" s="22" t="s">
        <v>355</v>
      </c>
      <c r="AT124" s="22" t="s">
        <v>151</v>
      </c>
      <c r="AU124" s="22" t="s">
        <v>86</v>
      </c>
      <c r="AY124" s="22" t="s">
        <v>150</v>
      </c>
      <c r="BE124" s="109">
        <f t="shared" ref="BE124:BE145" si="9">IF(U124="základní",N124,0)</f>
        <v>0</v>
      </c>
      <c r="BF124" s="109">
        <f t="shared" ref="BF124:BF145" si="10">IF(U124="snížená",N124,0)</f>
        <v>0</v>
      </c>
      <c r="BG124" s="109">
        <f t="shared" ref="BG124:BG145" si="11">IF(U124="zákl. přenesená",N124,0)</f>
        <v>0</v>
      </c>
      <c r="BH124" s="109">
        <f t="shared" ref="BH124:BH145" si="12">IF(U124="sníž. přenesená",N124,0)</f>
        <v>0</v>
      </c>
      <c r="BI124" s="109">
        <f t="shared" ref="BI124:BI145" si="13">IF(U124="nulová",N124,0)</f>
        <v>0</v>
      </c>
      <c r="BJ124" s="22" t="s">
        <v>86</v>
      </c>
      <c r="BK124" s="109">
        <f t="shared" ref="BK124:BK145" si="14">ROUND(L124*K124,2)</f>
        <v>0</v>
      </c>
      <c r="BL124" s="22" t="s">
        <v>355</v>
      </c>
      <c r="BM124" s="22" t="s">
        <v>421</v>
      </c>
    </row>
    <row r="125" spans="2:65" s="1" customFormat="1" ht="25.5" customHeight="1">
      <c r="B125" s="135"/>
      <c r="C125" s="196" t="s">
        <v>111</v>
      </c>
      <c r="D125" s="196" t="s">
        <v>318</v>
      </c>
      <c r="E125" s="197" t="s">
        <v>422</v>
      </c>
      <c r="F125" s="300" t="s">
        <v>423</v>
      </c>
      <c r="G125" s="300"/>
      <c r="H125" s="300"/>
      <c r="I125" s="300"/>
      <c r="J125" s="198" t="s">
        <v>235</v>
      </c>
      <c r="K125" s="199">
        <v>7.98</v>
      </c>
      <c r="L125" s="301">
        <v>0</v>
      </c>
      <c r="M125" s="301"/>
      <c r="N125" s="302">
        <f t="shared" si="5"/>
        <v>0</v>
      </c>
      <c r="O125" s="266"/>
      <c r="P125" s="266"/>
      <c r="Q125" s="266"/>
      <c r="R125" s="138"/>
      <c r="T125" s="168" t="s">
        <v>5</v>
      </c>
      <c r="U125" s="47" t="s">
        <v>43</v>
      </c>
      <c r="V125" s="39"/>
      <c r="W125" s="169">
        <f t="shared" si="6"/>
        <v>0</v>
      </c>
      <c r="X125" s="169">
        <v>2.2759999999999999E-2</v>
      </c>
      <c r="Y125" s="169">
        <f t="shared" si="7"/>
        <v>0.1816248</v>
      </c>
      <c r="Z125" s="169">
        <v>0</v>
      </c>
      <c r="AA125" s="170">
        <f t="shared" si="8"/>
        <v>0</v>
      </c>
      <c r="AR125" s="22" t="s">
        <v>424</v>
      </c>
      <c r="AT125" s="22" t="s">
        <v>318</v>
      </c>
      <c r="AU125" s="22" t="s">
        <v>86</v>
      </c>
      <c r="AY125" s="22" t="s">
        <v>150</v>
      </c>
      <c r="BE125" s="109">
        <f t="shared" si="9"/>
        <v>0</v>
      </c>
      <c r="BF125" s="109">
        <f t="shared" si="10"/>
        <v>0</v>
      </c>
      <c r="BG125" s="109">
        <f t="shared" si="11"/>
        <v>0</v>
      </c>
      <c r="BH125" s="109">
        <f t="shared" si="12"/>
        <v>0</v>
      </c>
      <c r="BI125" s="109">
        <f t="shared" si="13"/>
        <v>0</v>
      </c>
      <c r="BJ125" s="22" t="s">
        <v>86</v>
      </c>
      <c r="BK125" s="109">
        <f t="shared" si="14"/>
        <v>0</v>
      </c>
      <c r="BL125" s="22" t="s">
        <v>355</v>
      </c>
      <c r="BM125" s="22" t="s">
        <v>425</v>
      </c>
    </row>
    <row r="126" spans="2:65" s="1" customFormat="1" ht="25.5" customHeight="1">
      <c r="B126" s="135"/>
      <c r="C126" s="164" t="s">
        <v>163</v>
      </c>
      <c r="D126" s="164" t="s">
        <v>151</v>
      </c>
      <c r="E126" s="165" t="s">
        <v>426</v>
      </c>
      <c r="F126" s="264" t="s">
        <v>427</v>
      </c>
      <c r="G126" s="264"/>
      <c r="H126" s="264"/>
      <c r="I126" s="264"/>
      <c r="J126" s="166" t="s">
        <v>235</v>
      </c>
      <c r="K126" s="167">
        <v>1.87</v>
      </c>
      <c r="L126" s="265">
        <v>0</v>
      </c>
      <c r="M126" s="265"/>
      <c r="N126" s="266">
        <f t="shared" si="5"/>
        <v>0</v>
      </c>
      <c r="O126" s="266"/>
      <c r="P126" s="266"/>
      <c r="Q126" s="266"/>
      <c r="R126" s="138"/>
      <c r="T126" s="168" t="s">
        <v>5</v>
      </c>
      <c r="U126" s="47" t="s">
        <v>43</v>
      </c>
      <c r="V126" s="39"/>
      <c r="W126" s="169">
        <f t="shared" si="6"/>
        <v>0</v>
      </c>
      <c r="X126" s="169">
        <v>1.4999999999999999E-4</v>
      </c>
      <c r="Y126" s="169">
        <f t="shared" si="7"/>
        <v>2.8049999999999999E-4</v>
      </c>
      <c r="Z126" s="169">
        <v>0</v>
      </c>
      <c r="AA126" s="170">
        <f t="shared" si="8"/>
        <v>0</v>
      </c>
      <c r="AR126" s="22" t="s">
        <v>355</v>
      </c>
      <c r="AT126" s="22" t="s">
        <v>151</v>
      </c>
      <c r="AU126" s="22" t="s">
        <v>86</v>
      </c>
      <c r="AY126" s="22" t="s">
        <v>150</v>
      </c>
      <c r="BE126" s="109">
        <f t="shared" si="9"/>
        <v>0</v>
      </c>
      <c r="BF126" s="109">
        <f t="shared" si="10"/>
        <v>0</v>
      </c>
      <c r="BG126" s="109">
        <f t="shared" si="11"/>
        <v>0</v>
      </c>
      <c r="BH126" s="109">
        <f t="shared" si="12"/>
        <v>0</v>
      </c>
      <c r="BI126" s="109">
        <f t="shared" si="13"/>
        <v>0</v>
      </c>
      <c r="BJ126" s="22" t="s">
        <v>86</v>
      </c>
      <c r="BK126" s="109">
        <f t="shared" si="14"/>
        <v>0</v>
      </c>
      <c r="BL126" s="22" t="s">
        <v>355</v>
      </c>
      <c r="BM126" s="22" t="s">
        <v>428</v>
      </c>
    </row>
    <row r="127" spans="2:65" s="1" customFormat="1" ht="25.5" customHeight="1">
      <c r="B127" s="135"/>
      <c r="C127" s="196" t="s">
        <v>167</v>
      </c>
      <c r="D127" s="196" t="s">
        <v>318</v>
      </c>
      <c r="E127" s="197" t="s">
        <v>429</v>
      </c>
      <c r="F127" s="300" t="s">
        <v>430</v>
      </c>
      <c r="G127" s="300"/>
      <c r="H127" s="300"/>
      <c r="I127" s="300"/>
      <c r="J127" s="198" t="s">
        <v>235</v>
      </c>
      <c r="K127" s="199">
        <v>1.87</v>
      </c>
      <c r="L127" s="301">
        <v>0</v>
      </c>
      <c r="M127" s="301"/>
      <c r="N127" s="302">
        <f t="shared" si="5"/>
        <v>0</v>
      </c>
      <c r="O127" s="266"/>
      <c r="P127" s="266"/>
      <c r="Q127" s="266"/>
      <c r="R127" s="138"/>
      <c r="T127" s="168" t="s">
        <v>5</v>
      </c>
      <c r="U127" s="47" t="s">
        <v>43</v>
      </c>
      <c r="V127" s="39"/>
      <c r="W127" s="169">
        <f t="shared" si="6"/>
        <v>0</v>
      </c>
      <c r="X127" s="169">
        <v>1.9009999999999999E-2</v>
      </c>
      <c r="Y127" s="169">
        <f t="shared" si="7"/>
        <v>3.5548700000000003E-2</v>
      </c>
      <c r="Z127" s="169">
        <v>0</v>
      </c>
      <c r="AA127" s="170">
        <f t="shared" si="8"/>
        <v>0</v>
      </c>
      <c r="AR127" s="22" t="s">
        <v>424</v>
      </c>
      <c r="AT127" s="22" t="s">
        <v>318</v>
      </c>
      <c r="AU127" s="22" t="s">
        <v>86</v>
      </c>
      <c r="AY127" s="22" t="s">
        <v>150</v>
      </c>
      <c r="BE127" s="109">
        <f t="shared" si="9"/>
        <v>0</v>
      </c>
      <c r="BF127" s="109">
        <f t="shared" si="10"/>
        <v>0</v>
      </c>
      <c r="BG127" s="109">
        <f t="shared" si="11"/>
        <v>0</v>
      </c>
      <c r="BH127" s="109">
        <f t="shared" si="12"/>
        <v>0</v>
      </c>
      <c r="BI127" s="109">
        <f t="shared" si="13"/>
        <v>0</v>
      </c>
      <c r="BJ127" s="22" t="s">
        <v>86</v>
      </c>
      <c r="BK127" s="109">
        <f t="shared" si="14"/>
        <v>0</v>
      </c>
      <c r="BL127" s="22" t="s">
        <v>355</v>
      </c>
      <c r="BM127" s="22" t="s">
        <v>431</v>
      </c>
    </row>
    <row r="128" spans="2:65" s="1" customFormat="1" ht="25.5" customHeight="1">
      <c r="B128" s="135"/>
      <c r="C128" s="164" t="s">
        <v>149</v>
      </c>
      <c r="D128" s="164" t="s">
        <v>151</v>
      </c>
      <c r="E128" s="165" t="s">
        <v>432</v>
      </c>
      <c r="F128" s="264" t="s">
        <v>433</v>
      </c>
      <c r="G128" s="264"/>
      <c r="H128" s="264"/>
      <c r="I128" s="264"/>
      <c r="J128" s="166" t="s">
        <v>235</v>
      </c>
      <c r="K128" s="167">
        <v>0.78</v>
      </c>
      <c r="L128" s="265">
        <v>0</v>
      </c>
      <c r="M128" s="265"/>
      <c r="N128" s="266">
        <f t="shared" si="5"/>
        <v>0</v>
      </c>
      <c r="O128" s="266"/>
      <c r="P128" s="266"/>
      <c r="Q128" s="266"/>
      <c r="R128" s="138"/>
      <c r="T128" s="168" t="s">
        <v>5</v>
      </c>
      <c r="U128" s="47" t="s">
        <v>43</v>
      </c>
      <c r="V128" s="39"/>
      <c r="W128" s="169">
        <f t="shared" si="6"/>
        <v>0</v>
      </c>
      <c r="X128" s="169">
        <v>1.4999999999999999E-4</v>
      </c>
      <c r="Y128" s="169">
        <f t="shared" si="7"/>
        <v>1.17E-4</v>
      </c>
      <c r="Z128" s="169">
        <v>0</v>
      </c>
      <c r="AA128" s="170">
        <f t="shared" si="8"/>
        <v>0</v>
      </c>
      <c r="AR128" s="22" t="s">
        <v>355</v>
      </c>
      <c r="AT128" s="22" t="s">
        <v>151</v>
      </c>
      <c r="AU128" s="22" t="s">
        <v>86</v>
      </c>
      <c r="AY128" s="22" t="s">
        <v>150</v>
      </c>
      <c r="BE128" s="109">
        <f t="shared" si="9"/>
        <v>0</v>
      </c>
      <c r="BF128" s="109">
        <f t="shared" si="10"/>
        <v>0</v>
      </c>
      <c r="BG128" s="109">
        <f t="shared" si="11"/>
        <v>0</v>
      </c>
      <c r="BH128" s="109">
        <f t="shared" si="12"/>
        <v>0</v>
      </c>
      <c r="BI128" s="109">
        <f t="shared" si="13"/>
        <v>0</v>
      </c>
      <c r="BJ128" s="22" t="s">
        <v>86</v>
      </c>
      <c r="BK128" s="109">
        <f t="shared" si="14"/>
        <v>0</v>
      </c>
      <c r="BL128" s="22" t="s">
        <v>355</v>
      </c>
      <c r="BM128" s="22" t="s">
        <v>434</v>
      </c>
    </row>
    <row r="129" spans="2:65" s="1" customFormat="1" ht="25.5" customHeight="1">
      <c r="B129" s="135"/>
      <c r="C129" s="196" t="s">
        <v>175</v>
      </c>
      <c r="D129" s="196" t="s">
        <v>318</v>
      </c>
      <c r="E129" s="197" t="s">
        <v>435</v>
      </c>
      <c r="F129" s="300" t="s">
        <v>436</v>
      </c>
      <c r="G129" s="300"/>
      <c r="H129" s="300"/>
      <c r="I129" s="300"/>
      <c r="J129" s="198" t="s">
        <v>235</v>
      </c>
      <c r="K129" s="199">
        <v>0.78</v>
      </c>
      <c r="L129" s="301">
        <v>0</v>
      </c>
      <c r="M129" s="301"/>
      <c r="N129" s="302">
        <f t="shared" si="5"/>
        <v>0</v>
      </c>
      <c r="O129" s="266"/>
      <c r="P129" s="266"/>
      <c r="Q129" s="266"/>
      <c r="R129" s="138"/>
      <c r="T129" s="168" t="s">
        <v>5</v>
      </c>
      <c r="U129" s="47" t="s">
        <v>43</v>
      </c>
      <c r="V129" s="39"/>
      <c r="W129" s="169">
        <f t="shared" si="6"/>
        <v>0</v>
      </c>
      <c r="X129" s="169">
        <v>1.15E-2</v>
      </c>
      <c r="Y129" s="169">
        <f t="shared" si="7"/>
        <v>8.9700000000000005E-3</v>
      </c>
      <c r="Z129" s="169">
        <v>0</v>
      </c>
      <c r="AA129" s="170">
        <f t="shared" si="8"/>
        <v>0</v>
      </c>
      <c r="AR129" s="22" t="s">
        <v>424</v>
      </c>
      <c r="AT129" s="22" t="s">
        <v>318</v>
      </c>
      <c r="AU129" s="22" t="s">
        <v>86</v>
      </c>
      <c r="AY129" s="22" t="s">
        <v>150</v>
      </c>
      <c r="BE129" s="109">
        <f t="shared" si="9"/>
        <v>0</v>
      </c>
      <c r="BF129" s="109">
        <f t="shared" si="10"/>
        <v>0</v>
      </c>
      <c r="BG129" s="109">
        <f t="shared" si="11"/>
        <v>0</v>
      </c>
      <c r="BH129" s="109">
        <f t="shared" si="12"/>
        <v>0</v>
      </c>
      <c r="BI129" s="109">
        <f t="shared" si="13"/>
        <v>0</v>
      </c>
      <c r="BJ129" s="22" t="s">
        <v>86</v>
      </c>
      <c r="BK129" s="109">
        <f t="shared" si="14"/>
        <v>0</v>
      </c>
      <c r="BL129" s="22" t="s">
        <v>355</v>
      </c>
      <c r="BM129" s="22" t="s">
        <v>437</v>
      </c>
    </row>
    <row r="130" spans="2:65" s="1" customFormat="1" ht="25.5" customHeight="1">
      <c r="B130" s="135"/>
      <c r="C130" s="164" t="s">
        <v>180</v>
      </c>
      <c r="D130" s="164" t="s">
        <v>151</v>
      </c>
      <c r="E130" s="165" t="s">
        <v>438</v>
      </c>
      <c r="F130" s="264" t="s">
        <v>439</v>
      </c>
      <c r="G130" s="264"/>
      <c r="H130" s="264"/>
      <c r="I130" s="264"/>
      <c r="J130" s="166" t="s">
        <v>230</v>
      </c>
      <c r="K130" s="167">
        <v>21</v>
      </c>
      <c r="L130" s="265">
        <v>0</v>
      </c>
      <c r="M130" s="265"/>
      <c r="N130" s="266">
        <f t="shared" si="5"/>
        <v>0</v>
      </c>
      <c r="O130" s="266"/>
      <c r="P130" s="266"/>
      <c r="Q130" s="266"/>
      <c r="R130" s="138"/>
      <c r="T130" s="168" t="s">
        <v>5</v>
      </c>
      <c r="U130" s="47" t="s">
        <v>43</v>
      </c>
      <c r="V130" s="39"/>
      <c r="W130" s="169">
        <f t="shared" si="6"/>
        <v>0</v>
      </c>
      <c r="X130" s="169">
        <v>0</v>
      </c>
      <c r="Y130" s="169">
        <f t="shared" si="7"/>
        <v>0</v>
      </c>
      <c r="Z130" s="169">
        <v>0</v>
      </c>
      <c r="AA130" s="170">
        <f t="shared" si="8"/>
        <v>0</v>
      </c>
      <c r="AR130" s="22" t="s">
        <v>355</v>
      </c>
      <c r="AT130" s="22" t="s">
        <v>151</v>
      </c>
      <c r="AU130" s="22" t="s">
        <v>86</v>
      </c>
      <c r="AY130" s="22" t="s">
        <v>150</v>
      </c>
      <c r="BE130" s="109">
        <f t="shared" si="9"/>
        <v>0</v>
      </c>
      <c r="BF130" s="109">
        <f t="shared" si="10"/>
        <v>0</v>
      </c>
      <c r="BG130" s="109">
        <f t="shared" si="11"/>
        <v>0</v>
      </c>
      <c r="BH130" s="109">
        <f t="shared" si="12"/>
        <v>0</v>
      </c>
      <c r="BI130" s="109">
        <f t="shared" si="13"/>
        <v>0</v>
      </c>
      <c r="BJ130" s="22" t="s">
        <v>86</v>
      </c>
      <c r="BK130" s="109">
        <f t="shared" si="14"/>
        <v>0</v>
      </c>
      <c r="BL130" s="22" t="s">
        <v>355</v>
      </c>
      <c r="BM130" s="22" t="s">
        <v>440</v>
      </c>
    </row>
    <row r="131" spans="2:65" s="1" customFormat="1" ht="25.5" customHeight="1">
      <c r="B131" s="135"/>
      <c r="C131" s="196" t="s">
        <v>185</v>
      </c>
      <c r="D131" s="196" t="s">
        <v>318</v>
      </c>
      <c r="E131" s="197" t="s">
        <v>441</v>
      </c>
      <c r="F131" s="300" t="s">
        <v>442</v>
      </c>
      <c r="G131" s="300"/>
      <c r="H131" s="300"/>
      <c r="I131" s="300"/>
      <c r="J131" s="198" t="s">
        <v>230</v>
      </c>
      <c r="K131" s="199">
        <v>6</v>
      </c>
      <c r="L131" s="301">
        <v>0</v>
      </c>
      <c r="M131" s="301"/>
      <c r="N131" s="302">
        <f t="shared" si="5"/>
        <v>0</v>
      </c>
      <c r="O131" s="266"/>
      <c r="P131" s="266"/>
      <c r="Q131" s="266"/>
      <c r="R131" s="138"/>
      <c r="T131" s="168" t="s">
        <v>5</v>
      </c>
      <c r="U131" s="47" t="s">
        <v>43</v>
      </c>
      <c r="V131" s="39"/>
      <c r="W131" s="169">
        <f t="shared" si="6"/>
        <v>0</v>
      </c>
      <c r="X131" s="169">
        <v>1.6840000000000001E-2</v>
      </c>
      <c r="Y131" s="169">
        <f t="shared" si="7"/>
        <v>0.10104</v>
      </c>
      <c r="Z131" s="169">
        <v>0</v>
      </c>
      <c r="AA131" s="170">
        <f t="shared" si="8"/>
        <v>0</v>
      </c>
      <c r="AR131" s="22" t="s">
        <v>424</v>
      </c>
      <c r="AT131" s="22" t="s">
        <v>318</v>
      </c>
      <c r="AU131" s="22" t="s">
        <v>86</v>
      </c>
      <c r="AY131" s="22" t="s">
        <v>150</v>
      </c>
      <c r="BE131" s="109">
        <f t="shared" si="9"/>
        <v>0</v>
      </c>
      <c r="BF131" s="109">
        <f t="shared" si="10"/>
        <v>0</v>
      </c>
      <c r="BG131" s="109">
        <f t="shared" si="11"/>
        <v>0</v>
      </c>
      <c r="BH131" s="109">
        <f t="shared" si="12"/>
        <v>0</v>
      </c>
      <c r="BI131" s="109">
        <f t="shared" si="13"/>
        <v>0</v>
      </c>
      <c r="BJ131" s="22" t="s">
        <v>86</v>
      </c>
      <c r="BK131" s="109">
        <f t="shared" si="14"/>
        <v>0</v>
      </c>
      <c r="BL131" s="22" t="s">
        <v>355</v>
      </c>
      <c r="BM131" s="22" t="s">
        <v>443</v>
      </c>
    </row>
    <row r="132" spans="2:65" s="1" customFormat="1" ht="25.5" customHeight="1">
      <c r="B132" s="135"/>
      <c r="C132" s="196" t="s">
        <v>190</v>
      </c>
      <c r="D132" s="196" t="s">
        <v>318</v>
      </c>
      <c r="E132" s="197" t="s">
        <v>444</v>
      </c>
      <c r="F132" s="300" t="s">
        <v>445</v>
      </c>
      <c r="G132" s="300"/>
      <c r="H132" s="300"/>
      <c r="I132" s="300"/>
      <c r="J132" s="198" t="s">
        <v>230</v>
      </c>
      <c r="K132" s="199">
        <v>15</v>
      </c>
      <c r="L132" s="301">
        <v>0</v>
      </c>
      <c r="M132" s="301"/>
      <c r="N132" s="302">
        <f t="shared" si="5"/>
        <v>0</v>
      </c>
      <c r="O132" s="266"/>
      <c r="P132" s="266"/>
      <c r="Q132" s="266"/>
      <c r="R132" s="138"/>
      <c r="T132" s="168" t="s">
        <v>5</v>
      </c>
      <c r="U132" s="47" t="s">
        <v>43</v>
      </c>
      <c r="V132" s="39"/>
      <c r="W132" s="169">
        <f t="shared" si="6"/>
        <v>0</v>
      </c>
      <c r="X132" s="169">
        <v>1.41E-2</v>
      </c>
      <c r="Y132" s="169">
        <f t="shared" si="7"/>
        <v>0.21149999999999999</v>
      </c>
      <c r="Z132" s="169">
        <v>0</v>
      </c>
      <c r="AA132" s="170">
        <f t="shared" si="8"/>
        <v>0</v>
      </c>
      <c r="AR132" s="22" t="s">
        <v>424</v>
      </c>
      <c r="AT132" s="22" t="s">
        <v>318</v>
      </c>
      <c r="AU132" s="22" t="s">
        <v>86</v>
      </c>
      <c r="AY132" s="22" t="s">
        <v>150</v>
      </c>
      <c r="BE132" s="109">
        <f t="shared" si="9"/>
        <v>0</v>
      </c>
      <c r="BF132" s="109">
        <f t="shared" si="10"/>
        <v>0</v>
      </c>
      <c r="BG132" s="109">
        <f t="shared" si="11"/>
        <v>0</v>
      </c>
      <c r="BH132" s="109">
        <f t="shared" si="12"/>
        <v>0</v>
      </c>
      <c r="BI132" s="109">
        <f t="shared" si="13"/>
        <v>0</v>
      </c>
      <c r="BJ132" s="22" t="s">
        <v>86</v>
      </c>
      <c r="BK132" s="109">
        <f t="shared" si="14"/>
        <v>0</v>
      </c>
      <c r="BL132" s="22" t="s">
        <v>355</v>
      </c>
      <c r="BM132" s="22" t="s">
        <v>446</v>
      </c>
    </row>
    <row r="133" spans="2:65" s="1" customFormat="1" ht="25.5" customHeight="1">
      <c r="B133" s="135"/>
      <c r="C133" s="164" t="s">
        <v>231</v>
      </c>
      <c r="D133" s="164" t="s">
        <v>151</v>
      </c>
      <c r="E133" s="165" t="s">
        <v>447</v>
      </c>
      <c r="F133" s="264" t="s">
        <v>448</v>
      </c>
      <c r="G133" s="264"/>
      <c r="H133" s="264"/>
      <c r="I133" s="264"/>
      <c r="J133" s="166" t="s">
        <v>230</v>
      </c>
      <c r="K133" s="167">
        <v>9</v>
      </c>
      <c r="L133" s="265">
        <v>0</v>
      </c>
      <c r="M133" s="265"/>
      <c r="N133" s="266">
        <f t="shared" si="5"/>
        <v>0</v>
      </c>
      <c r="O133" s="266"/>
      <c r="P133" s="266"/>
      <c r="Q133" s="266"/>
      <c r="R133" s="138"/>
      <c r="T133" s="168" t="s">
        <v>5</v>
      </c>
      <c r="U133" s="47" t="s">
        <v>43</v>
      </c>
      <c r="V133" s="39"/>
      <c r="W133" s="169">
        <f t="shared" si="6"/>
        <v>0</v>
      </c>
      <c r="X133" s="169">
        <v>0</v>
      </c>
      <c r="Y133" s="169">
        <f t="shared" si="7"/>
        <v>0</v>
      </c>
      <c r="Z133" s="169">
        <v>0</v>
      </c>
      <c r="AA133" s="170">
        <f t="shared" si="8"/>
        <v>0</v>
      </c>
      <c r="AR133" s="22" t="s">
        <v>355</v>
      </c>
      <c r="AT133" s="22" t="s">
        <v>151</v>
      </c>
      <c r="AU133" s="22" t="s">
        <v>86</v>
      </c>
      <c r="AY133" s="22" t="s">
        <v>150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22" t="s">
        <v>86</v>
      </c>
      <c r="BK133" s="109">
        <f t="shared" si="14"/>
        <v>0</v>
      </c>
      <c r="BL133" s="22" t="s">
        <v>355</v>
      </c>
      <c r="BM133" s="22" t="s">
        <v>449</v>
      </c>
    </row>
    <row r="134" spans="2:65" s="1" customFormat="1" ht="25.5" customHeight="1">
      <c r="B134" s="135"/>
      <c r="C134" s="196" t="s">
        <v>257</v>
      </c>
      <c r="D134" s="196" t="s">
        <v>318</v>
      </c>
      <c r="E134" s="197" t="s">
        <v>450</v>
      </c>
      <c r="F134" s="300" t="s">
        <v>451</v>
      </c>
      <c r="G134" s="300"/>
      <c r="H134" s="300"/>
      <c r="I134" s="300"/>
      <c r="J134" s="198" t="s">
        <v>230</v>
      </c>
      <c r="K134" s="199">
        <v>9</v>
      </c>
      <c r="L134" s="301">
        <v>0</v>
      </c>
      <c r="M134" s="301"/>
      <c r="N134" s="302">
        <f t="shared" si="5"/>
        <v>0</v>
      </c>
      <c r="O134" s="266"/>
      <c r="P134" s="266"/>
      <c r="Q134" s="266"/>
      <c r="R134" s="138"/>
      <c r="T134" s="168" t="s">
        <v>5</v>
      </c>
      <c r="U134" s="47" t="s">
        <v>43</v>
      </c>
      <c r="V134" s="39"/>
      <c r="W134" s="169">
        <f t="shared" si="6"/>
        <v>0</v>
      </c>
      <c r="X134" s="169">
        <v>3.14E-3</v>
      </c>
      <c r="Y134" s="169">
        <f t="shared" si="7"/>
        <v>2.826E-2</v>
      </c>
      <c r="Z134" s="169">
        <v>0</v>
      </c>
      <c r="AA134" s="170">
        <f t="shared" si="8"/>
        <v>0</v>
      </c>
      <c r="AR134" s="22" t="s">
        <v>424</v>
      </c>
      <c r="AT134" s="22" t="s">
        <v>318</v>
      </c>
      <c r="AU134" s="22" t="s">
        <v>86</v>
      </c>
      <c r="AY134" s="22" t="s">
        <v>150</v>
      </c>
      <c r="BE134" s="109">
        <f t="shared" si="9"/>
        <v>0</v>
      </c>
      <c r="BF134" s="109">
        <f t="shared" si="10"/>
        <v>0</v>
      </c>
      <c r="BG134" s="109">
        <f t="shared" si="11"/>
        <v>0</v>
      </c>
      <c r="BH134" s="109">
        <f t="shared" si="12"/>
        <v>0</v>
      </c>
      <c r="BI134" s="109">
        <f t="shared" si="13"/>
        <v>0</v>
      </c>
      <c r="BJ134" s="22" t="s">
        <v>86</v>
      </c>
      <c r="BK134" s="109">
        <f t="shared" si="14"/>
        <v>0</v>
      </c>
      <c r="BL134" s="22" t="s">
        <v>355</v>
      </c>
      <c r="BM134" s="22" t="s">
        <v>452</v>
      </c>
    </row>
    <row r="135" spans="2:65" s="1" customFormat="1" ht="25.5" customHeight="1">
      <c r="B135" s="135"/>
      <c r="C135" s="164" t="s">
        <v>236</v>
      </c>
      <c r="D135" s="164" t="s">
        <v>151</v>
      </c>
      <c r="E135" s="165" t="s">
        <v>453</v>
      </c>
      <c r="F135" s="264" t="s">
        <v>454</v>
      </c>
      <c r="G135" s="264"/>
      <c r="H135" s="264"/>
      <c r="I135" s="264"/>
      <c r="J135" s="166" t="s">
        <v>230</v>
      </c>
      <c r="K135" s="167">
        <v>21</v>
      </c>
      <c r="L135" s="265">
        <v>0</v>
      </c>
      <c r="M135" s="265"/>
      <c r="N135" s="266">
        <f t="shared" si="5"/>
        <v>0</v>
      </c>
      <c r="O135" s="266"/>
      <c r="P135" s="266"/>
      <c r="Q135" s="266"/>
      <c r="R135" s="138"/>
      <c r="T135" s="168" t="s">
        <v>5</v>
      </c>
      <c r="U135" s="47" t="s">
        <v>43</v>
      </c>
      <c r="V135" s="39"/>
      <c r="W135" s="169">
        <f t="shared" si="6"/>
        <v>0</v>
      </c>
      <c r="X135" s="169">
        <v>0</v>
      </c>
      <c r="Y135" s="169">
        <f t="shared" si="7"/>
        <v>0</v>
      </c>
      <c r="Z135" s="169">
        <v>0</v>
      </c>
      <c r="AA135" s="170">
        <f t="shared" si="8"/>
        <v>0</v>
      </c>
      <c r="AR135" s="22" t="s">
        <v>355</v>
      </c>
      <c r="AT135" s="22" t="s">
        <v>151</v>
      </c>
      <c r="AU135" s="22" t="s">
        <v>86</v>
      </c>
      <c r="AY135" s="22" t="s">
        <v>150</v>
      </c>
      <c r="BE135" s="109">
        <f t="shared" si="9"/>
        <v>0</v>
      </c>
      <c r="BF135" s="109">
        <f t="shared" si="10"/>
        <v>0</v>
      </c>
      <c r="BG135" s="109">
        <f t="shared" si="11"/>
        <v>0</v>
      </c>
      <c r="BH135" s="109">
        <f t="shared" si="12"/>
        <v>0</v>
      </c>
      <c r="BI135" s="109">
        <f t="shared" si="13"/>
        <v>0</v>
      </c>
      <c r="BJ135" s="22" t="s">
        <v>86</v>
      </c>
      <c r="BK135" s="109">
        <f t="shared" si="14"/>
        <v>0</v>
      </c>
      <c r="BL135" s="22" t="s">
        <v>355</v>
      </c>
      <c r="BM135" s="22" t="s">
        <v>455</v>
      </c>
    </row>
    <row r="136" spans="2:65" s="1" customFormat="1" ht="25.5" customHeight="1">
      <c r="B136" s="135"/>
      <c r="C136" s="196" t="s">
        <v>270</v>
      </c>
      <c r="D136" s="196" t="s">
        <v>318</v>
      </c>
      <c r="E136" s="197" t="s">
        <v>456</v>
      </c>
      <c r="F136" s="300" t="s">
        <v>457</v>
      </c>
      <c r="G136" s="300"/>
      <c r="H136" s="300"/>
      <c r="I136" s="300"/>
      <c r="J136" s="198" t="s">
        <v>230</v>
      </c>
      <c r="K136" s="199">
        <v>12</v>
      </c>
      <c r="L136" s="301">
        <v>0</v>
      </c>
      <c r="M136" s="301"/>
      <c r="N136" s="302">
        <f t="shared" si="5"/>
        <v>0</v>
      </c>
      <c r="O136" s="266"/>
      <c r="P136" s="266"/>
      <c r="Q136" s="266"/>
      <c r="R136" s="138"/>
      <c r="T136" s="168" t="s">
        <v>5</v>
      </c>
      <c r="U136" s="47" t="s">
        <v>43</v>
      </c>
      <c r="V136" s="39"/>
      <c r="W136" s="169">
        <f t="shared" si="6"/>
        <v>0</v>
      </c>
      <c r="X136" s="169">
        <v>1.192E-2</v>
      </c>
      <c r="Y136" s="169">
        <f t="shared" si="7"/>
        <v>0.14304</v>
      </c>
      <c r="Z136" s="169">
        <v>0</v>
      </c>
      <c r="AA136" s="170">
        <f t="shared" si="8"/>
        <v>0</v>
      </c>
      <c r="AR136" s="22" t="s">
        <v>424</v>
      </c>
      <c r="AT136" s="22" t="s">
        <v>318</v>
      </c>
      <c r="AU136" s="22" t="s">
        <v>86</v>
      </c>
      <c r="AY136" s="22" t="s">
        <v>150</v>
      </c>
      <c r="BE136" s="109">
        <f t="shared" si="9"/>
        <v>0</v>
      </c>
      <c r="BF136" s="109">
        <f t="shared" si="10"/>
        <v>0</v>
      </c>
      <c r="BG136" s="109">
        <f t="shared" si="11"/>
        <v>0</v>
      </c>
      <c r="BH136" s="109">
        <f t="shared" si="12"/>
        <v>0</v>
      </c>
      <c r="BI136" s="109">
        <f t="shared" si="13"/>
        <v>0</v>
      </c>
      <c r="BJ136" s="22" t="s">
        <v>86</v>
      </c>
      <c r="BK136" s="109">
        <f t="shared" si="14"/>
        <v>0</v>
      </c>
      <c r="BL136" s="22" t="s">
        <v>355</v>
      </c>
      <c r="BM136" s="22" t="s">
        <v>458</v>
      </c>
    </row>
    <row r="137" spans="2:65" s="1" customFormat="1" ht="25.5" customHeight="1">
      <c r="B137" s="135"/>
      <c r="C137" s="196" t="s">
        <v>240</v>
      </c>
      <c r="D137" s="196" t="s">
        <v>318</v>
      </c>
      <c r="E137" s="197" t="s">
        <v>459</v>
      </c>
      <c r="F137" s="300" t="s">
        <v>460</v>
      </c>
      <c r="G137" s="300"/>
      <c r="H137" s="300"/>
      <c r="I137" s="300"/>
      <c r="J137" s="198" t="s">
        <v>230</v>
      </c>
      <c r="K137" s="199">
        <v>9</v>
      </c>
      <c r="L137" s="301">
        <v>0</v>
      </c>
      <c r="M137" s="301"/>
      <c r="N137" s="302">
        <f t="shared" si="5"/>
        <v>0</v>
      </c>
      <c r="O137" s="266"/>
      <c r="P137" s="266"/>
      <c r="Q137" s="266"/>
      <c r="R137" s="138"/>
      <c r="T137" s="168" t="s">
        <v>5</v>
      </c>
      <c r="U137" s="47" t="s">
        <v>43</v>
      </c>
      <c r="V137" s="39"/>
      <c r="W137" s="169">
        <f t="shared" si="6"/>
        <v>0</v>
      </c>
      <c r="X137" s="169">
        <v>1.18E-2</v>
      </c>
      <c r="Y137" s="169">
        <f t="shared" si="7"/>
        <v>0.1062</v>
      </c>
      <c r="Z137" s="169">
        <v>0</v>
      </c>
      <c r="AA137" s="170">
        <f t="shared" si="8"/>
        <v>0</v>
      </c>
      <c r="AR137" s="22" t="s">
        <v>424</v>
      </c>
      <c r="AT137" s="22" t="s">
        <v>318</v>
      </c>
      <c r="AU137" s="22" t="s">
        <v>86</v>
      </c>
      <c r="AY137" s="22" t="s">
        <v>150</v>
      </c>
      <c r="BE137" s="109">
        <f t="shared" si="9"/>
        <v>0</v>
      </c>
      <c r="BF137" s="109">
        <f t="shared" si="10"/>
        <v>0</v>
      </c>
      <c r="BG137" s="109">
        <f t="shared" si="11"/>
        <v>0</v>
      </c>
      <c r="BH137" s="109">
        <f t="shared" si="12"/>
        <v>0</v>
      </c>
      <c r="BI137" s="109">
        <f t="shared" si="13"/>
        <v>0</v>
      </c>
      <c r="BJ137" s="22" t="s">
        <v>86</v>
      </c>
      <c r="BK137" s="109">
        <f t="shared" si="14"/>
        <v>0</v>
      </c>
      <c r="BL137" s="22" t="s">
        <v>355</v>
      </c>
      <c r="BM137" s="22" t="s">
        <v>461</v>
      </c>
    </row>
    <row r="138" spans="2:65" s="1" customFormat="1" ht="25.5" customHeight="1">
      <c r="B138" s="135"/>
      <c r="C138" s="164" t="s">
        <v>11</v>
      </c>
      <c r="D138" s="164" t="s">
        <v>151</v>
      </c>
      <c r="E138" s="165" t="s">
        <v>462</v>
      </c>
      <c r="F138" s="264" t="s">
        <v>463</v>
      </c>
      <c r="G138" s="264"/>
      <c r="H138" s="264"/>
      <c r="I138" s="264"/>
      <c r="J138" s="166" t="s">
        <v>230</v>
      </c>
      <c r="K138" s="167">
        <v>3</v>
      </c>
      <c r="L138" s="265">
        <v>0</v>
      </c>
      <c r="M138" s="265"/>
      <c r="N138" s="266">
        <f t="shared" si="5"/>
        <v>0</v>
      </c>
      <c r="O138" s="266"/>
      <c r="P138" s="266"/>
      <c r="Q138" s="266"/>
      <c r="R138" s="138"/>
      <c r="T138" s="168" t="s">
        <v>5</v>
      </c>
      <c r="U138" s="47" t="s">
        <v>43</v>
      </c>
      <c r="V138" s="39"/>
      <c r="W138" s="169">
        <f t="shared" si="6"/>
        <v>0</v>
      </c>
      <c r="X138" s="169">
        <v>0</v>
      </c>
      <c r="Y138" s="169">
        <f t="shared" si="7"/>
        <v>0</v>
      </c>
      <c r="Z138" s="169">
        <v>0</v>
      </c>
      <c r="AA138" s="170">
        <f t="shared" si="8"/>
        <v>0</v>
      </c>
      <c r="AR138" s="22" t="s">
        <v>355</v>
      </c>
      <c r="AT138" s="22" t="s">
        <v>151</v>
      </c>
      <c r="AU138" s="22" t="s">
        <v>86</v>
      </c>
      <c r="AY138" s="22" t="s">
        <v>150</v>
      </c>
      <c r="BE138" s="109">
        <f t="shared" si="9"/>
        <v>0</v>
      </c>
      <c r="BF138" s="109">
        <f t="shared" si="10"/>
        <v>0</v>
      </c>
      <c r="BG138" s="109">
        <f t="shared" si="11"/>
        <v>0</v>
      </c>
      <c r="BH138" s="109">
        <f t="shared" si="12"/>
        <v>0</v>
      </c>
      <c r="BI138" s="109">
        <f t="shared" si="13"/>
        <v>0</v>
      </c>
      <c r="BJ138" s="22" t="s">
        <v>86</v>
      </c>
      <c r="BK138" s="109">
        <f t="shared" si="14"/>
        <v>0</v>
      </c>
      <c r="BL138" s="22" t="s">
        <v>355</v>
      </c>
      <c r="BM138" s="22" t="s">
        <v>464</v>
      </c>
    </row>
    <row r="139" spans="2:65" s="1" customFormat="1" ht="25.5" customHeight="1">
      <c r="B139" s="135"/>
      <c r="C139" s="196" t="s">
        <v>245</v>
      </c>
      <c r="D139" s="196" t="s">
        <v>318</v>
      </c>
      <c r="E139" s="197" t="s">
        <v>465</v>
      </c>
      <c r="F139" s="300" t="s">
        <v>466</v>
      </c>
      <c r="G139" s="300"/>
      <c r="H139" s="300"/>
      <c r="I139" s="300"/>
      <c r="J139" s="198" t="s">
        <v>230</v>
      </c>
      <c r="K139" s="199">
        <v>3</v>
      </c>
      <c r="L139" s="301">
        <v>0</v>
      </c>
      <c r="M139" s="301"/>
      <c r="N139" s="302">
        <f t="shared" si="5"/>
        <v>0</v>
      </c>
      <c r="O139" s="266"/>
      <c r="P139" s="266"/>
      <c r="Q139" s="266"/>
      <c r="R139" s="138"/>
      <c r="T139" s="168" t="s">
        <v>5</v>
      </c>
      <c r="U139" s="47" t="s">
        <v>43</v>
      </c>
      <c r="V139" s="39"/>
      <c r="W139" s="169">
        <f t="shared" si="6"/>
        <v>0</v>
      </c>
      <c r="X139" s="169">
        <v>8.5000000000000006E-3</v>
      </c>
      <c r="Y139" s="169">
        <f t="shared" si="7"/>
        <v>2.5500000000000002E-2</v>
      </c>
      <c r="Z139" s="169">
        <v>0</v>
      </c>
      <c r="AA139" s="170">
        <f t="shared" si="8"/>
        <v>0</v>
      </c>
      <c r="AR139" s="22" t="s">
        <v>424</v>
      </c>
      <c r="AT139" s="22" t="s">
        <v>318</v>
      </c>
      <c r="AU139" s="22" t="s">
        <v>86</v>
      </c>
      <c r="AY139" s="22" t="s">
        <v>150</v>
      </c>
      <c r="BE139" s="109">
        <f t="shared" si="9"/>
        <v>0</v>
      </c>
      <c r="BF139" s="109">
        <f t="shared" si="10"/>
        <v>0</v>
      </c>
      <c r="BG139" s="109">
        <f t="shared" si="11"/>
        <v>0</v>
      </c>
      <c r="BH139" s="109">
        <f t="shared" si="12"/>
        <v>0</v>
      </c>
      <c r="BI139" s="109">
        <f t="shared" si="13"/>
        <v>0</v>
      </c>
      <c r="BJ139" s="22" t="s">
        <v>86</v>
      </c>
      <c r="BK139" s="109">
        <f t="shared" si="14"/>
        <v>0</v>
      </c>
      <c r="BL139" s="22" t="s">
        <v>355</v>
      </c>
      <c r="BM139" s="22" t="s">
        <v>467</v>
      </c>
    </row>
    <row r="140" spans="2:65" s="1" customFormat="1" ht="25.5" customHeight="1">
      <c r="B140" s="135"/>
      <c r="C140" s="164" t="s">
        <v>285</v>
      </c>
      <c r="D140" s="164" t="s">
        <v>151</v>
      </c>
      <c r="E140" s="165" t="s">
        <v>468</v>
      </c>
      <c r="F140" s="264" t="s">
        <v>469</v>
      </c>
      <c r="G140" s="264"/>
      <c r="H140" s="264"/>
      <c r="I140" s="264"/>
      <c r="J140" s="166" t="s">
        <v>230</v>
      </c>
      <c r="K140" s="167">
        <v>3</v>
      </c>
      <c r="L140" s="265">
        <v>0</v>
      </c>
      <c r="M140" s="265"/>
      <c r="N140" s="266">
        <f t="shared" si="5"/>
        <v>0</v>
      </c>
      <c r="O140" s="266"/>
      <c r="P140" s="266"/>
      <c r="Q140" s="266"/>
      <c r="R140" s="138"/>
      <c r="T140" s="168" t="s">
        <v>5</v>
      </c>
      <c r="U140" s="47" t="s">
        <v>43</v>
      </c>
      <c r="V140" s="39"/>
      <c r="W140" s="169">
        <f t="shared" si="6"/>
        <v>0</v>
      </c>
      <c r="X140" s="169">
        <v>0</v>
      </c>
      <c r="Y140" s="169">
        <f t="shared" si="7"/>
        <v>0</v>
      </c>
      <c r="Z140" s="169">
        <v>0</v>
      </c>
      <c r="AA140" s="170">
        <f t="shared" si="8"/>
        <v>0</v>
      </c>
      <c r="AR140" s="22" t="s">
        <v>355</v>
      </c>
      <c r="AT140" s="22" t="s">
        <v>151</v>
      </c>
      <c r="AU140" s="22" t="s">
        <v>86</v>
      </c>
      <c r="AY140" s="22" t="s">
        <v>150</v>
      </c>
      <c r="BE140" s="109">
        <f t="shared" si="9"/>
        <v>0</v>
      </c>
      <c r="BF140" s="109">
        <f t="shared" si="10"/>
        <v>0</v>
      </c>
      <c r="BG140" s="109">
        <f t="shared" si="11"/>
        <v>0</v>
      </c>
      <c r="BH140" s="109">
        <f t="shared" si="12"/>
        <v>0</v>
      </c>
      <c r="BI140" s="109">
        <f t="shared" si="13"/>
        <v>0</v>
      </c>
      <c r="BJ140" s="22" t="s">
        <v>86</v>
      </c>
      <c r="BK140" s="109">
        <f t="shared" si="14"/>
        <v>0</v>
      </c>
      <c r="BL140" s="22" t="s">
        <v>355</v>
      </c>
      <c r="BM140" s="22" t="s">
        <v>470</v>
      </c>
    </row>
    <row r="141" spans="2:65" s="1" customFormat="1" ht="25.5" customHeight="1">
      <c r="B141" s="135"/>
      <c r="C141" s="196" t="s">
        <v>250</v>
      </c>
      <c r="D141" s="196" t="s">
        <v>318</v>
      </c>
      <c r="E141" s="197" t="s">
        <v>471</v>
      </c>
      <c r="F141" s="300" t="s">
        <v>472</v>
      </c>
      <c r="G141" s="300"/>
      <c r="H141" s="300"/>
      <c r="I141" s="300"/>
      <c r="J141" s="198" t="s">
        <v>230</v>
      </c>
      <c r="K141" s="199">
        <v>3</v>
      </c>
      <c r="L141" s="301">
        <v>0</v>
      </c>
      <c r="M141" s="301"/>
      <c r="N141" s="302">
        <f t="shared" si="5"/>
        <v>0</v>
      </c>
      <c r="O141" s="266"/>
      <c r="P141" s="266"/>
      <c r="Q141" s="266"/>
      <c r="R141" s="138"/>
      <c r="T141" s="168" t="s">
        <v>5</v>
      </c>
      <c r="U141" s="47" t="s">
        <v>43</v>
      </c>
      <c r="V141" s="39"/>
      <c r="W141" s="169">
        <f t="shared" si="6"/>
        <v>0</v>
      </c>
      <c r="X141" s="169">
        <v>7.0499999999999998E-3</v>
      </c>
      <c r="Y141" s="169">
        <f t="shared" si="7"/>
        <v>2.1149999999999999E-2</v>
      </c>
      <c r="Z141" s="169">
        <v>0</v>
      </c>
      <c r="AA141" s="170">
        <f t="shared" si="8"/>
        <v>0</v>
      </c>
      <c r="AR141" s="22" t="s">
        <v>424</v>
      </c>
      <c r="AT141" s="22" t="s">
        <v>318</v>
      </c>
      <c r="AU141" s="22" t="s">
        <v>86</v>
      </c>
      <c r="AY141" s="22" t="s">
        <v>150</v>
      </c>
      <c r="BE141" s="109">
        <f t="shared" si="9"/>
        <v>0</v>
      </c>
      <c r="BF141" s="109">
        <f t="shared" si="10"/>
        <v>0</v>
      </c>
      <c r="BG141" s="109">
        <f t="shared" si="11"/>
        <v>0</v>
      </c>
      <c r="BH141" s="109">
        <f t="shared" si="12"/>
        <v>0</v>
      </c>
      <c r="BI141" s="109">
        <f t="shared" si="13"/>
        <v>0</v>
      </c>
      <c r="BJ141" s="22" t="s">
        <v>86</v>
      </c>
      <c r="BK141" s="109">
        <f t="shared" si="14"/>
        <v>0</v>
      </c>
      <c r="BL141" s="22" t="s">
        <v>355</v>
      </c>
      <c r="BM141" s="22" t="s">
        <v>473</v>
      </c>
    </row>
    <row r="142" spans="2:65" s="1" customFormat="1" ht="25.5" customHeight="1">
      <c r="B142" s="135"/>
      <c r="C142" s="164" t="s">
        <v>296</v>
      </c>
      <c r="D142" s="164" t="s">
        <v>151</v>
      </c>
      <c r="E142" s="165" t="s">
        <v>474</v>
      </c>
      <c r="F142" s="264" t="s">
        <v>475</v>
      </c>
      <c r="G142" s="264"/>
      <c r="H142" s="264"/>
      <c r="I142" s="264"/>
      <c r="J142" s="166" t="s">
        <v>230</v>
      </c>
      <c r="K142" s="167">
        <v>1</v>
      </c>
      <c r="L142" s="265">
        <v>0</v>
      </c>
      <c r="M142" s="265"/>
      <c r="N142" s="266">
        <f t="shared" si="5"/>
        <v>0</v>
      </c>
      <c r="O142" s="266"/>
      <c r="P142" s="266"/>
      <c r="Q142" s="266"/>
      <c r="R142" s="138"/>
      <c r="T142" s="168" t="s">
        <v>5</v>
      </c>
      <c r="U142" s="47" t="s">
        <v>43</v>
      </c>
      <c r="V142" s="39"/>
      <c r="W142" s="169">
        <f t="shared" si="6"/>
        <v>0</v>
      </c>
      <c r="X142" s="169">
        <v>0</v>
      </c>
      <c r="Y142" s="169">
        <f t="shared" si="7"/>
        <v>0</v>
      </c>
      <c r="Z142" s="169">
        <v>0</v>
      </c>
      <c r="AA142" s="170">
        <f t="shared" si="8"/>
        <v>0</v>
      </c>
      <c r="AR142" s="22" t="s">
        <v>355</v>
      </c>
      <c r="AT142" s="22" t="s">
        <v>151</v>
      </c>
      <c r="AU142" s="22" t="s">
        <v>86</v>
      </c>
      <c r="AY142" s="22" t="s">
        <v>150</v>
      </c>
      <c r="BE142" s="109">
        <f t="shared" si="9"/>
        <v>0</v>
      </c>
      <c r="BF142" s="109">
        <f t="shared" si="10"/>
        <v>0</v>
      </c>
      <c r="BG142" s="109">
        <f t="shared" si="11"/>
        <v>0</v>
      </c>
      <c r="BH142" s="109">
        <f t="shared" si="12"/>
        <v>0</v>
      </c>
      <c r="BI142" s="109">
        <f t="shared" si="13"/>
        <v>0</v>
      </c>
      <c r="BJ142" s="22" t="s">
        <v>86</v>
      </c>
      <c r="BK142" s="109">
        <f t="shared" si="14"/>
        <v>0</v>
      </c>
      <c r="BL142" s="22" t="s">
        <v>355</v>
      </c>
      <c r="BM142" s="22" t="s">
        <v>476</v>
      </c>
    </row>
    <row r="143" spans="2:65" s="1" customFormat="1" ht="25.5" customHeight="1">
      <c r="B143" s="135"/>
      <c r="C143" s="196" t="s">
        <v>255</v>
      </c>
      <c r="D143" s="196" t="s">
        <v>318</v>
      </c>
      <c r="E143" s="197" t="s">
        <v>477</v>
      </c>
      <c r="F143" s="300" t="s">
        <v>478</v>
      </c>
      <c r="G143" s="300"/>
      <c r="H143" s="300"/>
      <c r="I143" s="300"/>
      <c r="J143" s="198" t="s">
        <v>230</v>
      </c>
      <c r="K143" s="199">
        <v>1</v>
      </c>
      <c r="L143" s="301">
        <v>0</v>
      </c>
      <c r="M143" s="301"/>
      <c r="N143" s="302">
        <f t="shared" si="5"/>
        <v>0</v>
      </c>
      <c r="O143" s="266"/>
      <c r="P143" s="266"/>
      <c r="Q143" s="266"/>
      <c r="R143" s="138"/>
      <c r="T143" s="168" t="s">
        <v>5</v>
      </c>
      <c r="U143" s="47" t="s">
        <v>43</v>
      </c>
      <c r="V143" s="39"/>
      <c r="W143" s="169">
        <f t="shared" si="6"/>
        <v>0</v>
      </c>
      <c r="X143" s="169">
        <v>9.5E-4</v>
      </c>
      <c r="Y143" s="169">
        <f t="shared" si="7"/>
        <v>9.5E-4</v>
      </c>
      <c r="Z143" s="169">
        <v>0</v>
      </c>
      <c r="AA143" s="170">
        <f t="shared" si="8"/>
        <v>0</v>
      </c>
      <c r="AR143" s="22" t="s">
        <v>424</v>
      </c>
      <c r="AT143" s="22" t="s">
        <v>318</v>
      </c>
      <c r="AU143" s="22" t="s">
        <v>86</v>
      </c>
      <c r="AY143" s="22" t="s">
        <v>150</v>
      </c>
      <c r="BE143" s="109">
        <f t="shared" si="9"/>
        <v>0</v>
      </c>
      <c r="BF143" s="109">
        <f t="shared" si="10"/>
        <v>0</v>
      </c>
      <c r="BG143" s="109">
        <f t="shared" si="11"/>
        <v>0</v>
      </c>
      <c r="BH143" s="109">
        <f t="shared" si="12"/>
        <v>0</v>
      </c>
      <c r="BI143" s="109">
        <f t="shared" si="13"/>
        <v>0</v>
      </c>
      <c r="BJ143" s="22" t="s">
        <v>86</v>
      </c>
      <c r="BK143" s="109">
        <f t="shared" si="14"/>
        <v>0</v>
      </c>
      <c r="BL143" s="22" t="s">
        <v>355</v>
      </c>
      <c r="BM143" s="22" t="s">
        <v>479</v>
      </c>
    </row>
    <row r="144" spans="2:65" s="1" customFormat="1" ht="25.5" customHeight="1">
      <c r="B144" s="135"/>
      <c r="C144" s="164" t="s">
        <v>10</v>
      </c>
      <c r="D144" s="164" t="s">
        <v>151</v>
      </c>
      <c r="E144" s="165" t="s">
        <v>480</v>
      </c>
      <c r="F144" s="264" t="s">
        <v>481</v>
      </c>
      <c r="G144" s="264"/>
      <c r="H144" s="264"/>
      <c r="I144" s="264"/>
      <c r="J144" s="166" t="s">
        <v>230</v>
      </c>
      <c r="K144" s="167">
        <v>6</v>
      </c>
      <c r="L144" s="265">
        <v>0</v>
      </c>
      <c r="M144" s="265"/>
      <c r="N144" s="266">
        <f t="shared" si="5"/>
        <v>0</v>
      </c>
      <c r="O144" s="266"/>
      <c r="P144" s="266"/>
      <c r="Q144" s="266"/>
      <c r="R144" s="138"/>
      <c r="T144" s="168" t="s">
        <v>5</v>
      </c>
      <c r="U144" s="47" t="s">
        <v>43</v>
      </c>
      <c r="V144" s="39"/>
      <c r="W144" s="169">
        <f t="shared" si="6"/>
        <v>0</v>
      </c>
      <c r="X144" s="169">
        <v>5.45E-3</v>
      </c>
      <c r="Y144" s="169">
        <f t="shared" si="7"/>
        <v>3.27E-2</v>
      </c>
      <c r="Z144" s="169">
        <v>0</v>
      </c>
      <c r="AA144" s="170">
        <f t="shared" si="8"/>
        <v>0</v>
      </c>
      <c r="AR144" s="22" t="s">
        <v>355</v>
      </c>
      <c r="AT144" s="22" t="s">
        <v>151</v>
      </c>
      <c r="AU144" s="22" t="s">
        <v>86</v>
      </c>
      <c r="AY144" s="22" t="s">
        <v>150</v>
      </c>
      <c r="BE144" s="109">
        <f t="shared" si="9"/>
        <v>0</v>
      </c>
      <c r="BF144" s="109">
        <f t="shared" si="10"/>
        <v>0</v>
      </c>
      <c r="BG144" s="109">
        <f t="shared" si="11"/>
        <v>0</v>
      </c>
      <c r="BH144" s="109">
        <f t="shared" si="12"/>
        <v>0</v>
      </c>
      <c r="BI144" s="109">
        <f t="shared" si="13"/>
        <v>0</v>
      </c>
      <c r="BJ144" s="22" t="s">
        <v>86</v>
      </c>
      <c r="BK144" s="109">
        <f t="shared" si="14"/>
        <v>0</v>
      </c>
      <c r="BL144" s="22" t="s">
        <v>355</v>
      </c>
      <c r="BM144" s="22" t="s">
        <v>482</v>
      </c>
    </row>
    <row r="145" spans="2:65" s="1" customFormat="1" ht="25.5" customHeight="1">
      <c r="B145" s="135"/>
      <c r="C145" s="196" t="s">
        <v>260</v>
      </c>
      <c r="D145" s="196" t="s">
        <v>318</v>
      </c>
      <c r="E145" s="197" t="s">
        <v>483</v>
      </c>
      <c r="F145" s="300" t="s">
        <v>484</v>
      </c>
      <c r="G145" s="300"/>
      <c r="H145" s="300"/>
      <c r="I145" s="300"/>
      <c r="J145" s="198" t="s">
        <v>230</v>
      </c>
      <c r="K145" s="199">
        <v>6</v>
      </c>
      <c r="L145" s="301">
        <v>0</v>
      </c>
      <c r="M145" s="301"/>
      <c r="N145" s="302">
        <f t="shared" si="5"/>
        <v>0</v>
      </c>
      <c r="O145" s="266"/>
      <c r="P145" s="266"/>
      <c r="Q145" s="266"/>
      <c r="R145" s="138"/>
      <c r="T145" s="168" t="s">
        <v>5</v>
      </c>
      <c r="U145" s="47" t="s">
        <v>43</v>
      </c>
      <c r="V145" s="39"/>
      <c r="W145" s="169">
        <f t="shared" si="6"/>
        <v>0</v>
      </c>
      <c r="X145" s="169">
        <v>8.3000000000000004E-2</v>
      </c>
      <c r="Y145" s="169">
        <f t="shared" si="7"/>
        <v>0.498</v>
      </c>
      <c r="Z145" s="169">
        <v>0</v>
      </c>
      <c r="AA145" s="170">
        <f t="shared" si="8"/>
        <v>0</v>
      </c>
      <c r="AR145" s="22" t="s">
        <v>424</v>
      </c>
      <c r="AT145" s="22" t="s">
        <v>318</v>
      </c>
      <c r="AU145" s="22" t="s">
        <v>86</v>
      </c>
      <c r="AY145" s="22" t="s">
        <v>150</v>
      </c>
      <c r="BE145" s="109">
        <f t="shared" si="9"/>
        <v>0</v>
      </c>
      <c r="BF145" s="109">
        <f t="shared" si="10"/>
        <v>0</v>
      </c>
      <c r="BG145" s="109">
        <f t="shared" si="11"/>
        <v>0</v>
      </c>
      <c r="BH145" s="109">
        <f t="shared" si="12"/>
        <v>0</v>
      </c>
      <c r="BI145" s="109">
        <f t="shared" si="13"/>
        <v>0</v>
      </c>
      <c r="BJ145" s="22" t="s">
        <v>86</v>
      </c>
      <c r="BK145" s="109">
        <f t="shared" si="14"/>
        <v>0</v>
      </c>
      <c r="BL145" s="22" t="s">
        <v>355</v>
      </c>
      <c r="BM145" s="22" t="s">
        <v>485</v>
      </c>
    </row>
    <row r="146" spans="2:65" s="1" customFormat="1" ht="16.5" customHeight="1">
      <c r="B146" s="38"/>
      <c r="C146" s="39"/>
      <c r="D146" s="39"/>
      <c r="E146" s="39"/>
      <c r="F146" s="255" t="s">
        <v>486</v>
      </c>
      <c r="G146" s="256"/>
      <c r="H146" s="256"/>
      <c r="I146" s="256"/>
      <c r="J146" s="39"/>
      <c r="K146" s="39"/>
      <c r="L146" s="39"/>
      <c r="M146" s="39"/>
      <c r="N146" s="39"/>
      <c r="O146" s="39"/>
      <c r="P146" s="39"/>
      <c r="Q146" s="39"/>
      <c r="R146" s="40"/>
      <c r="T146" s="171"/>
      <c r="U146" s="39"/>
      <c r="V146" s="39"/>
      <c r="W146" s="39"/>
      <c r="X146" s="39"/>
      <c r="Y146" s="39"/>
      <c r="Z146" s="39"/>
      <c r="AA146" s="77"/>
      <c r="AT146" s="22" t="s">
        <v>158</v>
      </c>
      <c r="AU146" s="22" t="s">
        <v>86</v>
      </c>
    </row>
    <row r="147" spans="2:65" s="1" customFormat="1" ht="25.5" customHeight="1">
      <c r="B147" s="135"/>
      <c r="C147" s="164" t="s">
        <v>310</v>
      </c>
      <c r="D147" s="164" t="s">
        <v>151</v>
      </c>
      <c r="E147" s="165" t="s">
        <v>487</v>
      </c>
      <c r="F147" s="264" t="s">
        <v>488</v>
      </c>
      <c r="G147" s="264"/>
      <c r="H147" s="264"/>
      <c r="I147" s="264"/>
      <c r="J147" s="166" t="s">
        <v>230</v>
      </c>
      <c r="K147" s="167">
        <v>3</v>
      </c>
      <c r="L147" s="265">
        <v>0</v>
      </c>
      <c r="M147" s="265"/>
      <c r="N147" s="266">
        <f>ROUND(L147*K147,2)</f>
        <v>0</v>
      </c>
      <c r="O147" s="266"/>
      <c r="P147" s="266"/>
      <c r="Q147" s="266"/>
      <c r="R147" s="138"/>
      <c r="T147" s="168" t="s">
        <v>5</v>
      </c>
      <c r="U147" s="47" t="s">
        <v>43</v>
      </c>
      <c r="V147" s="39"/>
      <c r="W147" s="169">
        <f>V147*K147</f>
        <v>0</v>
      </c>
      <c r="X147" s="169">
        <v>2.96E-3</v>
      </c>
      <c r="Y147" s="169">
        <f>X147*K147</f>
        <v>8.879999999999999E-3</v>
      </c>
      <c r="Z147" s="169">
        <v>0</v>
      </c>
      <c r="AA147" s="170">
        <f>Z147*K147</f>
        <v>0</v>
      </c>
      <c r="AR147" s="22" t="s">
        <v>355</v>
      </c>
      <c r="AT147" s="22" t="s">
        <v>151</v>
      </c>
      <c r="AU147" s="22" t="s">
        <v>86</v>
      </c>
      <c r="AY147" s="22" t="s">
        <v>150</v>
      </c>
      <c r="BE147" s="109">
        <f>IF(U147="základní",N147,0)</f>
        <v>0</v>
      </c>
      <c r="BF147" s="109">
        <f>IF(U147="snížená",N147,0)</f>
        <v>0</v>
      </c>
      <c r="BG147" s="109">
        <f>IF(U147="zákl. přenesená",N147,0)</f>
        <v>0</v>
      </c>
      <c r="BH147" s="109">
        <f>IF(U147="sníž. přenesená",N147,0)</f>
        <v>0</v>
      </c>
      <c r="BI147" s="109">
        <f>IF(U147="nulová",N147,0)</f>
        <v>0</v>
      </c>
      <c r="BJ147" s="22" t="s">
        <v>86</v>
      </c>
      <c r="BK147" s="109">
        <f>ROUND(L147*K147,2)</f>
        <v>0</v>
      </c>
      <c r="BL147" s="22" t="s">
        <v>355</v>
      </c>
      <c r="BM147" s="22" t="s">
        <v>489</v>
      </c>
    </row>
    <row r="148" spans="2:65" s="1" customFormat="1" ht="25.5" customHeight="1">
      <c r="B148" s="135"/>
      <c r="C148" s="196" t="s">
        <v>264</v>
      </c>
      <c r="D148" s="196" t="s">
        <v>318</v>
      </c>
      <c r="E148" s="197" t="s">
        <v>490</v>
      </c>
      <c r="F148" s="300" t="s">
        <v>491</v>
      </c>
      <c r="G148" s="300"/>
      <c r="H148" s="300"/>
      <c r="I148" s="300"/>
      <c r="J148" s="198" t="s">
        <v>230</v>
      </c>
      <c r="K148" s="199">
        <v>3</v>
      </c>
      <c r="L148" s="301">
        <v>0</v>
      </c>
      <c r="M148" s="301"/>
      <c r="N148" s="302">
        <f>ROUND(L148*K148,2)</f>
        <v>0</v>
      </c>
      <c r="O148" s="266"/>
      <c r="P148" s="266"/>
      <c r="Q148" s="266"/>
      <c r="R148" s="138"/>
      <c r="T148" s="168" t="s">
        <v>5</v>
      </c>
      <c r="U148" s="47" t="s">
        <v>43</v>
      </c>
      <c r="V148" s="39"/>
      <c r="W148" s="169">
        <f>V148*K148</f>
        <v>0</v>
      </c>
      <c r="X148" s="169">
        <v>2.5999999999999999E-2</v>
      </c>
      <c r="Y148" s="169">
        <f>X148*K148</f>
        <v>7.8E-2</v>
      </c>
      <c r="Z148" s="169">
        <v>0</v>
      </c>
      <c r="AA148" s="170">
        <f>Z148*K148</f>
        <v>0</v>
      </c>
      <c r="AR148" s="22" t="s">
        <v>424</v>
      </c>
      <c r="AT148" s="22" t="s">
        <v>318</v>
      </c>
      <c r="AU148" s="22" t="s">
        <v>86</v>
      </c>
      <c r="AY148" s="22" t="s">
        <v>150</v>
      </c>
      <c r="BE148" s="109">
        <f>IF(U148="základní",N148,0)</f>
        <v>0</v>
      </c>
      <c r="BF148" s="109">
        <f>IF(U148="snížená",N148,0)</f>
        <v>0</v>
      </c>
      <c r="BG148" s="109">
        <f>IF(U148="zákl. přenesená",N148,0)</f>
        <v>0</v>
      </c>
      <c r="BH148" s="109">
        <f>IF(U148="sníž. přenesená",N148,0)</f>
        <v>0</v>
      </c>
      <c r="BI148" s="109">
        <f>IF(U148="nulová",N148,0)</f>
        <v>0</v>
      </c>
      <c r="BJ148" s="22" t="s">
        <v>86</v>
      </c>
      <c r="BK148" s="109">
        <f>ROUND(L148*K148,2)</f>
        <v>0</v>
      </c>
      <c r="BL148" s="22" t="s">
        <v>355</v>
      </c>
      <c r="BM148" s="22" t="s">
        <v>492</v>
      </c>
    </row>
    <row r="149" spans="2:65" s="1" customFormat="1" ht="16.5" customHeight="1">
      <c r="B149" s="38"/>
      <c r="C149" s="39"/>
      <c r="D149" s="39"/>
      <c r="E149" s="39"/>
      <c r="F149" s="255" t="s">
        <v>486</v>
      </c>
      <c r="G149" s="256"/>
      <c r="H149" s="256"/>
      <c r="I149" s="256"/>
      <c r="J149" s="39"/>
      <c r="K149" s="39"/>
      <c r="L149" s="39"/>
      <c r="M149" s="39"/>
      <c r="N149" s="39"/>
      <c r="O149" s="39"/>
      <c r="P149" s="39"/>
      <c r="Q149" s="39"/>
      <c r="R149" s="40"/>
      <c r="T149" s="171"/>
      <c r="U149" s="39"/>
      <c r="V149" s="39"/>
      <c r="W149" s="39"/>
      <c r="X149" s="39"/>
      <c r="Y149" s="39"/>
      <c r="Z149" s="39"/>
      <c r="AA149" s="77"/>
      <c r="AT149" s="22" t="s">
        <v>158</v>
      </c>
      <c r="AU149" s="22" t="s">
        <v>86</v>
      </c>
    </row>
    <row r="150" spans="2:65" s="1" customFormat="1" ht="25.5" customHeight="1">
      <c r="B150" s="135"/>
      <c r="C150" s="164" t="s">
        <v>317</v>
      </c>
      <c r="D150" s="164" t="s">
        <v>151</v>
      </c>
      <c r="E150" s="165" t="s">
        <v>493</v>
      </c>
      <c r="F150" s="264" t="s">
        <v>494</v>
      </c>
      <c r="G150" s="264"/>
      <c r="H150" s="264"/>
      <c r="I150" s="264"/>
      <c r="J150" s="166" t="s">
        <v>230</v>
      </c>
      <c r="K150" s="167">
        <v>12</v>
      </c>
      <c r="L150" s="265">
        <v>0</v>
      </c>
      <c r="M150" s="265"/>
      <c r="N150" s="266">
        <f t="shared" ref="N150:N162" si="15">ROUND(L150*K150,2)</f>
        <v>0</v>
      </c>
      <c r="O150" s="266"/>
      <c r="P150" s="266"/>
      <c r="Q150" s="266"/>
      <c r="R150" s="138"/>
      <c r="T150" s="168" t="s">
        <v>5</v>
      </c>
      <c r="U150" s="47" t="s">
        <v>43</v>
      </c>
      <c r="V150" s="39"/>
      <c r="W150" s="169">
        <f t="shared" ref="W150:W162" si="16">V150*K150</f>
        <v>0</v>
      </c>
      <c r="X150" s="169">
        <v>0</v>
      </c>
      <c r="Y150" s="169">
        <f t="shared" ref="Y150:Y162" si="17">X150*K150</f>
        <v>0</v>
      </c>
      <c r="Z150" s="169">
        <v>0</v>
      </c>
      <c r="AA150" s="170">
        <f t="shared" ref="AA150:AA162" si="18">Z150*K150</f>
        <v>0</v>
      </c>
      <c r="AR150" s="22" t="s">
        <v>355</v>
      </c>
      <c r="AT150" s="22" t="s">
        <v>151</v>
      </c>
      <c r="AU150" s="22" t="s">
        <v>86</v>
      </c>
      <c r="AY150" s="22" t="s">
        <v>150</v>
      </c>
      <c r="BE150" s="109">
        <f t="shared" ref="BE150:BE162" si="19">IF(U150="základní",N150,0)</f>
        <v>0</v>
      </c>
      <c r="BF150" s="109">
        <f t="shared" ref="BF150:BF162" si="20">IF(U150="snížená",N150,0)</f>
        <v>0</v>
      </c>
      <c r="BG150" s="109">
        <f t="shared" ref="BG150:BG162" si="21">IF(U150="zákl. přenesená",N150,0)</f>
        <v>0</v>
      </c>
      <c r="BH150" s="109">
        <f t="shared" ref="BH150:BH162" si="22">IF(U150="sníž. přenesená",N150,0)</f>
        <v>0</v>
      </c>
      <c r="BI150" s="109">
        <f t="shared" ref="BI150:BI162" si="23">IF(U150="nulová",N150,0)</f>
        <v>0</v>
      </c>
      <c r="BJ150" s="22" t="s">
        <v>86</v>
      </c>
      <c r="BK150" s="109">
        <f t="shared" ref="BK150:BK162" si="24">ROUND(L150*K150,2)</f>
        <v>0</v>
      </c>
      <c r="BL150" s="22" t="s">
        <v>355</v>
      </c>
      <c r="BM150" s="22" t="s">
        <v>495</v>
      </c>
    </row>
    <row r="151" spans="2:65" s="1" customFormat="1" ht="38.25" customHeight="1">
      <c r="B151" s="135"/>
      <c r="C151" s="196" t="s">
        <v>273</v>
      </c>
      <c r="D151" s="196" t="s">
        <v>318</v>
      </c>
      <c r="E151" s="197" t="s">
        <v>496</v>
      </c>
      <c r="F151" s="300" t="s">
        <v>497</v>
      </c>
      <c r="G151" s="300"/>
      <c r="H151" s="300"/>
      <c r="I151" s="300"/>
      <c r="J151" s="198" t="s">
        <v>230</v>
      </c>
      <c r="K151" s="199">
        <v>6</v>
      </c>
      <c r="L151" s="301">
        <v>0</v>
      </c>
      <c r="M151" s="301"/>
      <c r="N151" s="302">
        <f t="shared" si="15"/>
        <v>0</v>
      </c>
      <c r="O151" s="266"/>
      <c r="P151" s="266"/>
      <c r="Q151" s="266"/>
      <c r="R151" s="138"/>
      <c r="T151" s="168" t="s">
        <v>5</v>
      </c>
      <c r="U151" s="47" t="s">
        <v>43</v>
      </c>
      <c r="V151" s="39"/>
      <c r="W151" s="169">
        <f t="shared" si="16"/>
        <v>0</v>
      </c>
      <c r="X151" s="169">
        <v>1.0499999999999999E-3</v>
      </c>
      <c r="Y151" s="169">
        <f t="shared" si="17"/>
        <v>6.3E-3</v>
      </c>
      <c r="Z151" s="169">
        <v>0</v>
      </c>
      <c r="AA151" s="170">
        <f t="shared" si="18"/>
        <v>0</v>
      </c>
      <c r="AR151" s="22" t="s">
        <v>424</v>
      </c>
      <c r="AT151" s="22" t="s">
        <v>318</v>
      </c>
      <c r="AU151" s="22" t="s">
        <v>86</v>
      </c>
      <c r="AY151" s="22" t="s">
        <v>150</v>
      </c>
      <c r="BE151" s="109">
        <f t="shared" si="19"/>
        <v>0</v>
      </c>
      <c r="BF151" s="109">
        <f t="shared" si="20"/>
        <v>0</v>
      </c>
      <c r="BG151" s="109">
        <f t="shared" si="21"/>
        <v>0</v>
      </c>
      <c r="BH151" s="109">
        <f t="shared" si="22"/>
        <v>0</v>
      </c>
      <c r="BI151" s="109">
        <f t="shared" si="23"/>
        <v>0</v>
      </c>
      <c r="BJ151" s="22" t="s">
        <v>86</v>
      </c>
      <c r="BK151" s="109">
        <f t="shared" si="24"/>
        <v>0</v>
      </c>
      <c r="BL151" s="22" t="s">
        <v>355</v>
      </c>
      <c r="BM151" s="22" t="s">
        <v>498</v>
      </c>
    </row>
    <row r="152" spans="2:65" s="1" customFormat="1" ht="51" customHeight="1">
      <c r="B152" s="135"/>
      <c r="C152" s="196" t="s">
        <v>325</v>
      </c>
      <c r="D152" s="196" t="s">
        <v>318</v>
      </c>
      <c r="E152" s="197" t="s">
        <v>499</v>
      </c>
      <c r="F152" s="300" t="s">
        <v>500</v>
      </c>
      <c r="G152" s="300"/>
      <c r="H152" s="300"/>
      <c r="I152" s="300"/>
      <c r="J152" s="198" t="s">
        <v>230</v>
      </c>
      <c r="K152" s="199">
        <v>6</v>
      </c>
      <c r="L152" s="301">
        <v>0</v>
      </c>
      <c r="M152" s="301"/>
      <c r="N152" s="302">
        <f t="shared" si="15"/>
        <v>0</v>
      </c>
      <c r="O152" s="266"/>
      <c r="P152" s="266"/>
      <c r="Q152" s="266"/>
      <c r="R152" s="138"/>
      <c r="T152" s="168" t="s">
        <v>5</v>
      </c>
      <c r="U152" s="47" t="s">
        <v>43</v>
      </c>
      <c r="V152" s="39"/>
      <c r="W152" s="169">
        <f t="shared" si="16"/>
        <v>0</v>
      </c>
      <c r="X152" s="169">
        <v>1.0499999999999999E-3</v>
      </c>
      <c r="Y152" s="169">
        <f t="shared" si="17"/>
        <v>6.3E-3</v>
      </c>
      <c r="Z152" s="169">
        <v>0</v>
      </c>
      <c r="AA152" s="170">
        <f t="shared" si="18"/>
        <v>0</v>
      </c>
      <c r="AR152" s="22" t="s">
        <v>424</v>
      </c>
      <c r="AT152" s="22" t="s">
        <v>318</v>
      </c>
      <c r="AU152" s="22" t="s">
        <v>86</v>
      </c>
      <c r="AY152" s="22" t="s">
        <v>150</v>
      </c>
      <c r="BE152" s="109">
        <f t="shared" si="19"/>
        <v>0</v>
      </c>
      <c r="BF152" s="109">
        <f t="shared" si="20"/>
        <v>0</v>
      </c>
      <c r="BG152" s="109">
        <f t="shared" si="21"/>
        <v>0</v>
      </c>
      <c r="BH152" s="109">
        <f t="shared" si="22"/>
        <v>0</v>
      </c>
      <c r="BI152" s="109">
        <f t="shared" si="23"/>
        <v>0</v>
      </c>
      <c r="BJ152" s="22" t="s">
        <v>86</v>
      </c>
      <c r="BK152" s="109">
        <f t="shared" si="24"/>
        <v>0</v>
      </c>
      <c r="BL152" s="22" t="s">
        <v>355</v>
      </c>
      <c r="BM152" s="22" t="s">
        <v>501</v>
      </c>
    </row>
    <row r="153" spans="2:65" s="1" customFormat="1" ht="25.5" customHeight="1">
      <c r="B153" s="135"/>
      <c r="C153" s="196" t="s">
        <v>276</v>
      </c>
      <c r="D153" s="196" t="s">
        <v>318</v>
      </c>
      <c r="E153" s="197" t="s">
        <v>502</v>
      </c>
      <c r="F153" s="300" t="s">
        <v>503</v>
      </c>
      <c r="G153" s="300"/>
      <c r="H153" s="300"/>
      <c r="I153" s="300"/>
      <c r="J153" s="198" t="s">
        <v>230</v>
      </c>
      <c r="K153" s="199">
        <v>12</v>
      </c>
      <c r="L153" s="301">
        <v>0</v>
      </c>
      <c r="M153" s="301"/>
      <c r="N153" s="302">
        <f t="shared" si="15"/>
        <v>0</v>
      </c>
      <c r="O153" s="266"/>
      <c r="P153" s="266"/>
      <c r="Q153" s="266"/>
      <c r="R153" s="138"/>
      <c r="T153" s="168" t="s">
        <v>5</v>
      </c>
      <c r="U153" s="47" t="s">
        <v>43</v>
      </c>
      <c r="V153" s="39"/>
      <c r="W153" s="169">
        <f t="shared" si="16"/>
        <v>0</v>
      </c>
      <c r="X153" s="169">
        <v>0</v>
      </c>
      <c r="Y153" s="169">
        <f t="shared" si="17"/>
        <v>0</v>
      </c>
      <c r="Z153" s="169">
        <v>0</v>
      </c>
      <c r="AA153" s="170">
        <f t="shared" si="18"/>
        <v>0</v>
      </c>
      <c r="AR153" s="22" t="s">
        <v>424</v>
      </c>
      <c r="AT153" s="22" t="s">
        <v>318</v>
      </c>
      <c r="AU153" s="22" t="s">
        <v>86</v>
      </c>
      <c r="AY153" s="22" t="s">
        <v>150</v>
      </c>
      <c r="BE153" s="109">
        <f t="shared" si="19"/>
        <v>0</v>
      </c>
      <c r="BF153" s="109">
        <f t="shared" si="20"/>
        <v>0</v>
      </c>
      <c r="BG153" s="109">
        <f t="shared" si="21"/>
        <v>0</v>
      </c>
      <c r="BH153" s="109">
        <f t="shared" si="22"/>
        <v>0</v>
      </c>
      <c r="BI153" s="109">
        <f t="shared" si="23"/>
        <v>0</v>
      </c>
      <c r="BJ153" s="22" t="s">
        <v>86</v>
      </c>
      <c r="BK153" s="109">
        <f t="shared" si="24"/>
        <v>0</v>
      </c>
      <c r="BL153" s="22" t="s">
        <v>355</v>
      </c>
      <c r="BM153" s="22" t="s">
        <v>504</v>
      </c>
    </row>
    <row r="154" spans="2:65" s="1" customFormat="1" ht="25.5" customHeight="1">
      <c r="B154" s="135"/>
      <c r="C154" s="164" t="s">
        <v>335</v>
      </c>
      <c r="D154" s="164" t="s">
        <v>151</v>
      </c>
      <c r="E154" s="165" t="s">
        <v>505</v>
      </c>
      <c r="F154" s="264" t="s">
        <v>506</v>
      </c>
      <c r="G154" s="264"/>
      <c r="H154" s="264"/>
      <c r="I154" s="264"/>
      <c r="J154" s="166" t="s">
        <v>230</v>
      </c>
      <c r="K154" s="167">
        <v>9</v>
      </c>
      <c r="L154" s="265">
        <v>0</v>
      </c>
      <c r="M154" s="265"/>
      <c r="N154" s="266">
        <f t="shared" si="15"/>
        <v>0</v>
      </c>
      <c r="O154" s="266"/>
      <c r="P154" s="266"/>
      <c r="Q154" s="266"/>
      <c r="R154" s="138"/>
      <c r="T154" s="168" t="s">
        <v>5</v>
      </c>
      <c r="U154" s="47" t="s">
        <v>43</v>
      </c>
      <c r="V154" s="39"/>
      <c r="W154" s="169">
        <f t="shared" si="16"/>
        <v>0</v>
      </c>
      <c r="X154" s="169">
        <v>0</v>
      </c>
      <c r="Y154" s="169">
        <f t="shared" si="17"/>
        <v>0</v>
      </c>
      <c r="Z154" s="169">
        <v>0</v>
      </c>
      <c r="AA154" s="170">
        <f t="shared" si="18"/>
        <v>0</v>
      </c>
      <c r="AR154" s="22" t="s">
        <v>355</v>
      </c>
      <c r="AT154" s="22" t="s">
        <v>151</v>
      </c>
      <c r="AU154" s="22" t="s">
        <v>86</v>
      </c>
      <c r="AY154" s="22" t="s">
        <v>150</v>
      </c>
      <c r="BE154" s="109">
        <f t="shared" si="19"/>
        <v>0</v>
      </c>
      <c r="BF154" s="109">
        <f t="shared" si="20"/>
        <v>0</v>
      </c>
      <c r="BG154" s="109">
        <f t="shared" si="21"/>
        <v>0</v>
      </c>
      <c r="BH154" s="109">
        <f t="shared" si="22"/>
        <v>0</v>
      </c>
      <c r="BI154" s="109">
        <f t="shared" si="23"/>
        <v>0</v>
      </c>
      <c r="BJ154" s="22" t="s">
        <v>86</v>
      </c>
      <c r="BK154" s="109">
        <f t="shared" si="24"/>
        <v>0</v>
      </c>
      <c r="BL154" s="22" t="s">
        <v>355</v>
      </c>
      <c r="BM154" s="22" t="s">
        <v>507</v>
      </c>
    </row>
    <row r="155" spans="2:65" s="1" customFormat="1" ht="38.25" customHeight="1">
      <c r="B155" s="135"/>
      <c r="C155" s="196" t="s">
        <v>279</v>
      </c>
      <c r="D155" s="196" t="s">
        <v>318</v>
      </c>
      <c r="E155" s="197" t="s">
        <v>508</v>
      </c>
      <c r="F155" s="300" t="s">
        <v>509</v>
      </c>
      <c r="G155" s="300"/>
      <c r="H155" s="300"/>
      <c r="I155" s="300"/>
      <c r="J155" s="198" t="s">
        <v>230</v>
      </c>
      <c r="K155" s="199">
        <v>9</v>
      </c>
      <c r="L155" s="301">
        <v>0</v>
      </c>
      <c r="M155" s="301"/>
      <c r="N155" s="302">
        <f t="shared" si="15"/>
        <v>0</v>
      </c>
      <c r="O155" s="266"/>
      <c r="P155" s="266"/>
      <c r="Q155" s="266"/>
      <c r="R155" s="138"/>
      <c r="T155" s="168" t="s">
        <v>5</v>
      </c>
      <c r="U155" s="47" t="s">
        <v>43</v>
      </c>
      <c r="V155" s="39"/>
      <c r="W155" s="169">
        <f t="shared" si="16"/>
        <v>0</v>
      </c>
      <c r="X155" s="169">
        <v>8.9999999999999998E-4</v>
      </c>
      <c r="Y155" s="169">
        <f t="shared" si="17"/>
        <v>8.0999999999999996E-3</v>
      </c>
      <c r="Z155" s="169">
        <v>0</v>
      </c>
      <c r="AA155" s="170">
        <f t="shared" si="18"/>
        <v>0</v>
      </c>
      <c r="AR155" s="22" t="s">
        <v>424</v>
      </c>
      <c r="AT155" s="22" t="s">
        <v>318</v>
      </c>
      <c r="AU155" s="22" t="s">
        <v>86</v>
      </c>
      <c r="AY155" s="22" t="s">
        <v>150</v>
      </c>
      <c r="BE155" s="109">
        <f t="shared" si="19"/>
        <v>0</v>
      </c>
      <c r="BF155" s="109">
        <f t="shared" si="20"/>
        <v>0</v>
      </c>
      <c r="BG155" s="109">
        <f t="shared" si="21"/>
        <v>0</v>
      </c>
      <c r="BH155" s="109">
        <f t="shared" si="22"/>
        <v>0</v>
      </c>
      <c r="BI155" s="109">
        <f t="shared" si="23"/>
        <v>0</v>
      </c>
      <c r="BJ155" s="22" t="s">
        <v>86</v>
      </c>
      <c r="BK155" s="109">
        <f t="shared" si="24"/>
        <v>0</v>
      </c>
      <c r="BL155" s="22" t="s">
        <v>355</v>
      </c>
      <c r="BM155" s="22" t="s">
        <v>510</v>
      </c>
    </row>
    <row r="156" spans="2:65" s="1" customFormat="1" ht="25.5" customHeight="1">
      <c r="B156" s="135"/>
      <c r="C156" s="196" t="s">
        <v>348</v>
      </c>
      <c r="D156" s="196" t="s">
        <v>318</v>
      </c>
      <c r="E156" s="197" t="s">
        <v>511</v>
      </c>
      <c r="F156" s="300" t="s">
        <v>512</v>
      </c>
      <c r="G156" s="300"/>
      <c r="H156" s="300"/>
      <c r="I156" s="300"/>
      <c r="J156" s="198" t="s">
        <v>230</v>
      </c>
      <c r="K156" s="199">
        <v>9</v>
      </c>
      <c r="L156" s="301">
        <v>0</v>
      </c>
      <c r="M156" s="301"/>
      <c r="N156" s="302">
        <f t="shared" si="15"/>
        <v>0</v>
      </c>
      <c r="O156" s="266"/>
      <c r="P156" s="266"/>
      <c r="Q156" s="266"/>
      <c r="R156" s="138"/>
      <c r="T156" s="168" t="s">
        <v>5</v>
      </c>
      <c r="U156" s="47" t="s">
        <v>43</v>
      </c>
      <c r="V156" s="39"/>
      <c r="W156" s="169">
        <f t="shared" si="16"/>
        <v>0</v>
      </c>
      <c r="X156" s="169">
        <v>0</v>
      </c>
      <c r="Y156" s="169">
        <f t="shared" si="17"/>
        <v>0</v>
      </c>
      <c r="Z156" s="169">
        <v>0</v>
      </c>
      <c r="AA156" s="170">
        <f t="shared" si="18"/>
        <v>0</v>
      </c>
      <c r="AR156" s="22" t="s">
        <v>424</v>
      </c>
      <c r="AT156" s="22" t="s">
        <v>318</v>
      </c>
      <c r="AU156" s="22" t="s">
        <v>86</v>
      </c>
      <c r="AY156" s="22" t="s">
        <v>150</v>
      </c>
      <c r="BE156" s="109">
        <f t="shared" si="19"/>
        <v>0</v>
      </c>
      <c r="BF156" s="109">
        <f t="shared" si="20"/>
        <v>0</v>
      </c>
      <c r="BG156" s="109">
        <f t="shared" si="21"/>
        <v>0</v>
      </c>
      <c r="BH156" s="109">
        <f t="shared" si="22"/>
        <v>0</v>
      </c>
      <c r="BI156" s="109">
        <f t="shared" si="23"/>
        <v>0</v>
      </c>
      <c r="BJ156" s="22" t="s">
        <v>86</v>
      </c>
      <c r="BK156" s="109">
        <f t="shared" si="24"/>
        <v>0</v>
      </c>
      <c r="BL156" s="22" t="s">
        <v>355</v>
      </c>
      <c r="BM156" s="22" t="s">
        <v>513</v>
      </c>
    </row>
    <row r="157" spans="2:65" s="1" customFormat="1" ht="25.5" customHeight="1">
      <c r="B157" s="135"/>
      <c r="C157" s="164" t="s">
        <v>283</v>
      </c>
      <c r="D157" s="164" t="s">
        <v>151</v>
      </c>
      <c r="E157" s="165" t="s">
        <v>514</v>
      </c>
      <c r="F157" s="264" t="s">
        <v>515</v>
      </c>
      <c r="G157" s="264"/>
      <c r="H157" s="264"/>
      <c r="I157" s="264"/>
      <c r="J157" s="166" t="s">
        <v>230</v>
      </c>
      <c r="K157" s="167">
        <v>3</v>
      </c>
      <c r="L157" s="265">
        <v>0</v>
      </c>
      <c r="M157" s="265"/>
      <c r="N157" s="266">
        <f t="shared" si="15"/>
        <v>0</v>
      </c>
      <c r="O157" s="266"/>
      <c r="P157" s="266"/>
      <c r="Q157" s="266"/>
      <c r="R157" s="138"/>
      <c r="T157" s="168" t="s">
        <v>5</v>
      </c>
      <c r="U157" s="47" t="s">
        <v>43</v>
      </c>
      <c r="V157" s="39"/>
      <c r="W157" s="169">
        <f t="shared" si="16"/>
        <v>0</v>
      </c>
      <c r="X157" s="169">
        <v>0</v>
      </c>
      <c r="Y157" s="169">
        <f t="shared" si="17"/>
        <v>0</v>
      </c>
      <c r="Z157" s="169">
        <v>0</v>
      </c>
      <c r="AA157" s="170">
        <f t="shared" si="18"/>
        <v>0</v>
      </c>
      <c r="AR157" s="22" t="s">
        <v>355</v>
      </c>
      <c r="AT157" s="22" t="s">
        <v>151</v>
      </c>
      <c r="AU157" s="22" t="s">
        <v>86</v>
      </c>
      <c r="AY157" s="22" t="s">
        <v>150</v>
      </c>
      <c r="BE157" s="109">
        <f t="shared" si="19"/>
        <v>0</v>
      </c>
      <c r="BF157" s="109">
        <f t="shared" si="20"/>
        <v>0</v>
      </c>
      <c r="BG157" s="109">
        <f t="shared" si="21"/>
        <v>0</v>
      </c>
      <c r="BH157" s="109">
        <f t="shared" si="22"/>
        <v>0</v>
      </c>
      <c r="BI157" s="109">
        <f t="shared" si="23"/>
        <v>0</v>
      </c>
      <c r="BJ157" s="22" t="s">
        <v>86</v>
      </c>
      <c r="BK157" s="109">
        <f t="shared" si="24"/>
        <v>0</v>
      </c>
      <c r="BL157" s="22" t="s">
        <v>355</v>
      </c>
      <c r="BM157" s="22" t="s">
        <v>516</v>
      </c>
    </row>
    <row r="158" spans="2:65" s="1" customFormat="1" ht="38.25" customHeight="1">
      <c r="B158" s="135"/>
      <c r="C158" s="196" t="s">
        <v>359</v>
      </c>
      <c r="D158" s="196" t="s">
        <v>318</v>
      </c>
      <c r="E158" s="197" t="s">
        <v>517</v>
      </c>
      <c r="F158" s="300" t="s">
        <v>518</v>
      </c>
      <c r="G158" s="300"/>
      <c r="H158" s="300"/>
      <c r="I158" s="300"/>
      <c r="J158" s="198" t="s">
        <v>230</v>
      </c>
      <c r="K158" s="199">
        <v>3</v>
      </c>
      <c r="L158" s="301">
        <v>0</v>
      </c>
      <c r="M158" s="301"/>
      <c r="N158" s="302">
        <f t="shared" si="15"/>
        <v>0</v>
      </c>
      <c r="O158" s="266"/>
      <c r="P158" s="266"/>
      <c r="Q158" s="266"/>
      <c r="R158" s="138"/>
      <c r="T158" s="168" t="s">
        <v>5</v>
      </c>
      <c r="U158" s="47" t="s">
        <v>43</v>
      </c>
      <c r="V158" s="39"/>
      <c r="W158" s="169">
        <f t="shared" si="16"/>
        <v>0</v>
      </c>
      <c r="X158" s="169">
        <v>5.5000000000000003E-4</v>
      </c>
      <c r="Y158" s="169">
        <f t="shared" si="17"/>
        <v>1.65E-3</v>
      </c>
      <c r="Z158" s="169">
        <v>0</v>
      </c>
      <c r="AA158" s="170">
        <f t="shared" si="18"/>
        <v>0</v>
      </c>
      <c r="AR158" s="22" t="s">
        <v>424</v>
      </c>
      <c r="AT158" s="22" t="s">
        <v>318</v>
      </c>
      <c r="AU158" s="22" t="s">
        <v>86</v>
      </c>
      <c r="AY158" s="22" t="s">
        <v>150</v>
      </c>
      <c r="BE158" s="109">
        <f t="shared" si="19"/>
        <v>0</v>
      </c>
      <c r="BF158" s="109">
        <f t="shared" si="20"/>
        <v>0</v>
      </c>
      <c r="BG158" s="109">
        <f t="shared" si="21"/>
        <v>0</v>
      </c>
      <c r="BH158" s="109">
        <f t="shared" si="22"/>
        <v>0</v>
      </c>
      <c r="BI158" s="109">
        <f t="shared" si="23"/>
        <v>0</v>
      </c>
      <c r="BJ158" s="22" t="s">
        <v>86</v>
      </c>
      <c r="BK158" s="109">
        <f t="shared" si="24"/>
        <v>0</v>
      </c>
      <c r="BL158" s="22" t="s">
        <v>355</v>
      </c>
      <c r="BM158" s="22" t="s">
        <v>519</v>
      </c>
    </row>
    <row r="159" spans="2:65" s="1" customFormat="1" ht="25.5" customHeight="1">
      <c r="B159" s="135"/>
      <c r="C159" s="196" t="s">
        <v>288</v>
      </c>
      <c r="D159" s="196" t="s">
        <v>318</v>
      </c>
      <c r="E159" s="197" t="s">
        <v>520</v>
      </c>
      <c r="F159" s="300" t="s">
        <v>521</v>
      </c>
      <c r="G159" s="300"/>
      <c r="H159" s="300"/>
      <c r="I159" s="300"/>
      <c r="J159" s="198" t="s">
        <v>230</v>
      </c>
      <c r="K159" s="199">
        <v>3</v>
      </c>
      <c r="L159" s="301">
        <v>0</v>
      </c>
      <c r="M159" s="301"/>
      <c r="N159" s="302">
        <f t="shared" si="15"/>
        <v>0</v>
      </c>
      <c r="O159" s="266"/>
      <c r="P159" s="266"/>
      <c r="Q159" s="266"/>
      <c r="R159" s="138"/>
      <c r="T159" s="168" t="s">
        <v>5</v>
      </c>
      <c r="U159" s="47" t="s">
        <v>43</v>
      </c>
      <c r="V159" s="39"/>
      <c r="W159" s="169">
        <f t="shared" si="16"/>
        <v>0</v>
      </c>
      <c r="X159" s="169">
        <v>0</v>
      </c>
      <c r="Y159" s="169">
        <f t="shared" si="17"/>
        <v>0</v>
      </c>
      <c r="Z159" s="169">
        <v>0</v>
      </c>
      <c r="AA159" s="170">
        <f t="shared" si="18"/>
        <v>0</v>
      </c>
      <c r="AR159" s="22" t="s">
        <v>424</v>
      </c>
      <c r="AT159" s="22" t="s">
        <v>318</v>
      </c>
      <c r="AU159" s="22" t="s">
        <v>86</v>
      </c>
      <c r="AY159" s="22" t="s">
        <v>150</v>
      </c>
      <c r="BE159" s="109">
        <f t="shared" si="19"/>
        <v>0</v>
      </c>
      <c r="BF159" s="109">
        <f t="shared" si="20"/>
        <v>0</v>
      </c>
      <c r="BG159" s="109">
        <f t="shared" si="21"/>
        <v>0</v>
      </c>
      <c r="BH159" s="109">
        <f t="shared" si="22"/>
        <v>0</v>
      </c>
      <c r="BI159" s="109">
        <f t="shared" si="23"/>
        <v>0</v>
      </c>
      <c r="BJ159" s="22" t="s">
        <v>86</v>
      </c>
      <c r="BK159" s="109">
        <f t="shared" si="24"/>
        <v>0</v>
      </c>
      <c r="BL159" s="22" t="s">
        <v>355</v>
      </c>
      <c r="BM159" s="22" t="s">
        <v>522</v>
      </c>
    </row>
    <row r="160" spans="2:65" s="1" customFormat="1" ht="25.5" customHeight="1">
      <c r="B160" s="135"/>
      <c r="C160" s="164" t="s">
        <v>370</v>
      </c>
      <c r="D160" s="164" t="s">
        <v>151</v>
      </c>
      <c r="E160" s="165" t="s">
        <v>523</v>
      </c>
      <c r="F160" s="264" t="s">
        <v>524</v>
      </c>
      <c r="G160" s="264"/>
      <c r="H160" s="264"/>
      <c r="I160" s="264"/>
      <c r="J160" s="166" t="s">
        <v>230</v>
      </c>
      <c r="K160" s="167">
        <v>6</v>
      </c>
      <c r="L160" s="265">
        <v>0</v>
      </c>
      <c r="M160" s="265"/>
      <c r="N160" s="266">
        <f t="shared" si="15"/>
        <v>0</v>
      </c>
      <c r="O160" s="266"/>
      <c r="P160" s="266"/>
      <c r="Q160" s="266"/>
      <c r="R160" s="138"/>
      <c r="T160" s="168" t="s">
        <v>5</v>
      </c>
      <c r="U160" s="47" t="s">
        <v>43</v>
      </c>
      <c r="V160" s="39"/>
      <c r="W160" s="169">
        <f t="shared" si="16"/>
        <v>0</v>
      </c>
      <c r="X160" s="169">
        <v>0</v>
      </c>
      <c r="Y160" s="169">
        <f t="shared" si="17"/>
        <v>0</v>
      </c>
      <c r="Z160" s="169">
        <v>0.16192000000000001</v>
      </c>
      <c r="AA160" s="170">
        <f t="shared" si="18"/>
        <v>0.97152000000000005</v>
      </c>
      <c r="AR160" s="22" t="s">
        <v>355</v>
      </c>
      <c r="AT160" s="22" t="s">
        <v>151</v>
      </c>
      <c r="AU160" s="22" t="s">
        <v>86</v>
      </c>
      <c r="AY160" s="22" t="s">
        <v>150</v>
      </c>
      <c r="BE160" s="109">
        <f t="shared" si="19"/>
        <v>0</v>
      </c>
      <c r="BF160" s="109">
        <f t="shared" si="20"/>
        <v>0</v>
      </c>
      <c r="BG160" s="109">
        <f t="shared" si="21"/>
        <v>0</v>
      </c>
      <c r="BH160" s="109">
        <f t="shared" si="22"/>
        <v>0</v>
      </c>
      <c r="BI160" s="109">
        <f t="shared" si="23"/>
        <v>0</v>
      </c>
      <c r="BJ160" s="22" t="s">
        <v>86</v>
      </c>
      <c r="BK160" s="109">
        <f t="shared" si="24"/>
        <v>0</v>
      </c>
      <c r="BL160" s="22" t="s">
        <v>355</v>
      </c>
      <c r="BM160" s="22" t="s">
        <v>525</v>
      </c>
    </row>
    <row r="161" spans="2:65" s="1" customFormat="1" ht="25.5" customHeight="1">
      <c r="B161" s="135"/>
      <c r="C161" s="164" t="s">
        <v>294</v>
      </c>
      <c r="D161" s="164" t="s">
        <v>151</v>
      </c>
      <c r="E161" s="165" t="s">
        <v>526</v>
      </c>
      <c r="F161" s="264" t="s">
        <v>527</v>
      </c>
      <c r="G161" s="264"/>
      <c r="H161" s="264"/>
      <c r="I161" s="264"/>
      <c r="J161" s="166" t="s">
        <v>230</v>
      </c>
      <c r="K161" s="167">
        <v>3</v>
      </c>
      <c r="L161" s="265">
        <v>0</v>
      </c>
      <c r="M161" s="265"/>
      <c r="N161" s="266">
        <f t="shared" si="15"/>
        <v>0</v>
      </c>
      <c r="O161" s="266"/>
      <c r="P161" s="266"/>
      <c r="Q161" s="266"/>
      <c r="R161" s="138"/>
      <c r="T161" s="168" t="s">
        <v>5</v>
      </c>
      <c r="U161" s="47" t="s">
        <v>43</v>
      </c>
      <c r="V161" s="39"/>
      <c r="W161" s="169">
        <f t="shared" si="16"/>
        <v>0</v>
      </c>
      <c r="X161" s="169">
        <v>0</v>
      </c>
      <c r="Y161" s="169">
        <f t="shared" si="17"/>
        <v>0</v>
      </c>
      <c r="Z161" s="169">
        <v>4.1849999999999998E-2</v>
      </c>
      <c r="AA161" s="170">
        <f t="shared" si="18"/>
        <v>0.12554999999999999</v>
      </c>
      <c r="AR161" s="22" t="s">
        <v>355</v>
      </c>
      <c r="AT161" s="22" t="s">
        <v>151</v>
      </c>
      <c r="AU161" s="22" t="s">
        <v>86</v>
      </c>
      <c r="AY161" s="22" t="s">
        <v>150</v>
      </c>
      <c r="BE161" s="109">
        <f t="shared" si="19"/>
        <v>0</v>
      </c>
      <c r="BF161" s="109">
        <f t="shared" si="20"/>
        <v>0</v>
      </c>
      <c r="BG161" s="109">
        <f t="shared" si="21"/>
        <v>0</v>
      </c>
      <c r="BH161" s="109">
        <f t="shared" si="22"/>
        <v>0</v>
      </c>
      <c r="BI161" s="109">
        <f t="shared" si="23"/>
        <v>0</v>
      </c>
      <c r="BJ161" s="22" t="s">
        <v>86</v>
      </c>
      <c r="BK161" s="109">
        <f t="shared" si="24"/>
        <v>0</v>
      </c>
      <c r="BL161" s="22" t="s">
        <v>355</v>
      </c>
      <c r="BM161" s="22" t="s">
        <v>528</v>
      </c>
    </row>
    <row r="162" spans="2:65" s="1" customFormat="1" ht="16.5" customHeight="1">
      <c r="B162" s="135"/>
      <c r="C162" s="164" t="s">
        <v>379</v>
      </c>
      <c r="D162" s="164" t="s">
        <v>151</v>
      </c>
      <c r="E162" s="165" t="s">
        <v>529</v>
      </c>
      <c r="F162" s="264" t="s">
        <v>530</v>
      </c>
      <c r="G162" s="264"/>
      <c r="H162" s="264"/>
      <c r="I162" s="264"/>
      <c r="J162" s="166" t="s">
        <v>230</v>
      </c>
      <c r="K162" s="167">
        <v>40</v>
      </c>
      <c r="L162" s="265">
        <v>0</v>
      </c>
      <c r="M162" s="265"/>
      <c r="N162" s="266">
        <f t="shared" si="15"/>
        <v>0</v>
      </c>
      <c r="O162" s="266"/>
      <c r="P162" s="266"/>
      <c r="Q162" s="266"/>
      <c r="R162" s="138"/>
      <c r="T162" s="168" t="s">
        <v>5</v>
      </c>
      <c r="U162" s="47" t="s">
        <v>43</v>
      </c>
      <c r="V162" s="39"/>
      <c r="W162" s="169">
        <f t="shared" si="16"/>
        <v>0</v>
      </c>
      <c r="X162" s="169">
        <v>0</v>
      </c>
      <c r="Y162" s="169">
        <f t="shared" si="17"/>
        <v>0</v>
      </c>
      <c r="Z162" s="169">
        <v>1.4420000000000001E-2</v>
      </c>
      <c r="AA162" s="170">
        <f t="shared" si="18"/>
        <v>0.57679999999999998</v>
      </c>
      <c r="AR162" s="22" t="s">
        <v>355</v>
      </c>
      <c r="AT162" s="22" t="s">
        <v>151</v>
      </c>
      <c r="AU162" s="22" t="s">
        <v>86</v>
      </c>
      <c r="AY162" s="22" t="s">
        <v>150</v>
      </c>
      <c r="BE162" s="109">
        <f t="shared" si="19"/>
        <v>0</v>
      </c>
      <c r="BF162" s="109">
        <f t="shared" si="20"/>
        <v>0</v>
      </c>
      <c r="BG162" s="109">
        <f t="shared" si="21"/>
        <v>0</v>
      </c>
      <c r="BH162" s="109">
        <f t="shared" si="22"/>
        <v>0</v>
      </c>
      <c r="BI162" s="109">
        <f t="shared" si="23"/>
        <v>0</v>
      </c>
      <c r="BJ162" s="22" t="s">
        <v>86</v>
      </c>
      <c r="BK162" s="109">
        <f t="shared" si="24"/>
        <v>0</v>
      </c>
      <c r="BL162" s="22" t="s">
        <v>355</v>
      </c>
      <c r="BM162" s="22" t="s">
        <v>531</v>
      </c>
    </row>
    <row r="163" spans="2:65" s="11" customFormat="1" ht="16.5" customHeight="1">
      <c r="B163" s="180"/>
      <c r="C163" s="181"/>
      <c r="D163" s="181"/>
      <c r="E163" s="182" t="s">
        <v>5</v>
      </c>
      <c r="F163" s="303" t="s">
        <v>532</v>
      </c>
      <c r="G163" s="304"/>
      <c r="H163" s="304"/>
      <c r="I163" s="304"/>
      <c r="J163" s="181"/>
      <c r="K163" s="183">
        <v>30</v>
      </c>
      <c r="L163" s="181"/>
      <c r="M163" s="181"/>
      <c r="N163" s="181"/>
      <c r="O163" s="181"/>
      <c r="P163" s="181"/>
      <c r="Q163" s="181"/>
      <c r="R163" s="184"/>
      <c r="T163" s="185"/>
      <c r="U163" s="181"/>
      <c r="V163" s="181"/>
      <c r="W163" s="181"/>
      <c r="X163" s="181"/>
      <c r="Y163" s="181"/>
      <c r="Z163" s="181"/>
      <c r="AA163" s="186"/>
      <c r="AT163" s="187" t="s">
        <v>215</v>
      </c>
      <c r="AU163" s="187" t="s">
        <v>86</v>
      </c>
      <c r="AV163" s="11" t="s">
        <v>111</v>
      </c>
      <c r="AW163" s="11" t="s">
        <v>35</v>
      </c>
      <c r="AX163" s="11" t="s">
        <v>78</v>
      </c>
      <c r="AY163" s="187" t="s">
        <v>150</v>
      </c>
    </row>
    <row r="164" spans="2:65" s="11" customFormat="1" ht="16.5" customHeight="1">
      <c r="B164" s="180"/>
      <c r="C164" s="181"/>
      <c r="D164" s="181"/>
      <c r="E164" s="182" t="s">
        <v>5</v>
      </c>
      <c r="F164" s="288" t="s">
        <v>533</v>
      </c>
      <c r="G164" s="289"/>
      <c r="H164" s="289"/>
      <c r="I164" s="289"/>
      <c r="J164" s="181"/>
      <c r="K164" s="183">
        <v>10</v>
      </c>
      <c r="L164" s="181"/>
      <c r="M164" s="181"/>
      <c r="N164" s="181"/>
      <c r="O164" s="181"/>
      <c r="P164" s="181"/>
      <c r="Q164" s="181"/>
      <c r="R164" s="184"/>
      <c r="T164" s="185"/>
      <c r="U164" s="181"/>
      <c r="V164" s="181"/>
      <c r="W164" s="181"/>
      <c r="X164" s="181"/>
      <c r="Y164" s="181"/>
      <c r="Z164" s="181"/>
      <c r="AA164" s="186"/>
      <c r="AT164" s="187" t="s">
        <v>215</v>
      </c>
      <c r="AU164" s="187" t="s">
        <v>86</v>
      </c>
      <c r="AV164" s="11" t="s">
        <v>111</v>
      </c>
      <c r="AW164" s="11" t="s">
        <v>35</v>
      </c>
      <c r="AX164" s="11" t="s">
        <v>78</v>
      </c>
      <c r="AY164" s="187" t="s">
        <v>150</v>
      </c>
    </row>
    <row r="165" spans="2:65" s="12" customFormat="1" ht="16.5" customHeight="1">
      <c r="B165" s="188"/>
      <c r="C165" s="189"/>
      <c r="D165" s="189"/>
      <c r="E165" s="190" t="s">
        <v>5</v>
      </c>
      <c r="F165" s="290" t="s">
        <v>217</v>
      </c>
      <c r="G165" s="291"/>
      <c r="H165" s="291"/>
      <c r="I165" s="291"/>
      <c r="J165" s="189"/>
      <c r="K165" s="191">
        <v>40</v>
      </c>
      <c r="L165" s="189"/>
      <c r="M165" s="189"/>
      <c r="N165" s="189"/>
      <c r="O165" s="189"/>
      <c r="P165" s="189"/>
      <c r="Q165" s="189"/>
      <c r="R165" s="192"/>
      <c r="T165" s="193"/>
      <c r="U165" s="189"/>
      <c r="V165" s="189"/>
      <c r="W165" s="189"/>
      <c r="X165" s="189"/>
      <c r="Y165" s="189"/>
      <c r="Z165" s="189"/>
      <c r="AA165" s="194"/>
      <c r="AT165" s="195" t="s">
        <v>215</v>
      </c>
      <c r="AU165" s="195" t="s">
        <v>86</v>
      </c>
      <c r="AV165" s="12" t="s">
        <v>167</v>
      </c>
      <c r="AW165" s="12" t="s">
        <v>35</v>
      </c>
      <c r="AX165" s="12" t="s">
        <v>86</v>
      </c>
      <c r="AY165" s="195" t="s">
        <v>150</v>
      </c>
    </row>
    <row r="166" spans="2:65" s="9" customFormat="1" ht="37.35" customHeight="1">
      <c r="B166" s="153"/>
      <c r="C166" s="154"/>
      <c r="D166" s="155" t="s">
        <v>416</v>
      </c>
      <c r="E166" s="155"/>
      <c r="F166" s="155"/>
      <c r="G166" s="155"/>
      <c r="H166" s="155"/>
      <c r="I166" s="155"/>
      <c r="J166" s="155"/>
      <c r="K166" s="155"/>
      <c r="L166" s="155"/>
      <c r="M166" s="155"/>
      <c r="N166" s="305">
        <f>BK166</f>
        <v>0</v>
      </c>
      <c r="O166" s="306"/>
      <c r="P166" s="306"/>
      <c r="Q166" s="306"/>
      <c r="R166" s="156"/>
      <c r="T166" s="157"/>
      <c r="U166" s="154"/>
      <c r="V166" s="154"/>
      <c r="W166" s="158">
        <f>W167+SUM(W168:W180)</f>
        <v>0</v>
      </c>
      <c r="X166" s="154"/>
      <c r="Y166" s="158">
        <f>Y167+SUM(Y168:Y180)</f>
        <v>4.0553999999999997</v>
      </c>
      <c r="Z166" s="154"/>
      <c r="AA166" s="159">
        <f>AA167+SUM(AA168:AA180)</f>
        <v>0</v>
      </c>
      <c r="AR166" s="160" t="s">
        <v>163</v>
      </c>
      <c r="AT166" s="161" t="s">
        <v>77</v>
      </c>
      <c r="AU166" s="161" t="s">
        <v>78</v>
      </c>
      <c r="AY166" s="160" t="s">
        <v>150</v>
      </c>
      <c r="BK166" s="162">
        <f>BK167+SUM(BK168:BK180)</f>
        <v>0</v>
      </c>
    </row>
    <row r="167" spans="2:65" s="1" customFormat="1" ht="16.5" customHeight="1">
      <c r="B167" s="135"/>
      <c r="C167" s="164" t="s">
        <v>299</v>
      </c>
      <c r="D167" s="164" t="s">
        <v>151</v>
      </c>
      <c r="E167" s="165" t="s">
        <v>534</v>
      </c>
      <c r="F167" s="264" t="s">
        <v>535</v>
      </c>
      <c r="G167" s="264"/>
      <c r="H167" s="264"/>
      <c r="I167" s="264"/>
      <c r="J167" s="166" t="s">
        <v>230</v>
      </c>
      <c r="K167" s="167">
        <v>3</v>
      </c>
      <c r="L167" s="265">
        <v>0</v>
      </c>
      <c r="M167" s="265"/>
      <c r="N167" s="266">
        <f>ROUND(L167*K167,2)</f>
        <v>0</v>
      </c>
      <c r="O167" s="266"/>
      <c r="P167" s="266"/>
      <c r="Q167" s="266"/>
      <c r="R167" s="138"/>
      <c r="T167" s="168" t="s">
        <v>5</v>
      </c>
      <c r="U167" s="47" t="s">
        <v>43</v>
      </c>
      <c r="V167" s="39"/>
      <c r="W167" s="169">
        <f>V167*K167</f>
        <v>0</v>
      </c>
      <c r="X167" s="169">
        <v>5.6299999999999996E-3</v>
      </c>
      <c r="Y167" s="169">
        <f>X167*K167</f>
        <v>1.6889999999999999E-2</v>
      </c>
      <c r="Z167" s="169">
        <v>0</v>
      </c>
      <c r="AA167" s="170">
        <f>Z167*K167</f>
        <v>0</v>
      </c>
      <c r="AR167" s="22" t="s">
        <v>355</v>
      </c>
      <c r="AT167" s="22" t="s">
        <v>151</v>
      </c>
      <c r="AU167" s="22" t="s">
        <v>86</v>
      </c>
      <c r="AY167" s="22" t="s">
        <v>150</v>
      </c>
      <c r="BE167" s="109">
        <f>IF(U167="základní",N167,0)</f>
        <v>0</v>
      </c>
      <c r="BF167" s="109">
        <f>IF(U167="snížená",N167,0)</f>
        <v>0</v>
      </c>
      <c r="BG167" s="109">
        <f>IF(U167="zákl. přenesená",N167,0)</f>
        <v>0</v>
      </c>
      <c r="BH167" s="109">
        <f>IF(U167="sníž. přenesená",N167,0)</f>
        <v>0</v>
      </c>
      <c r="BI167" s="109">
        <f>IF(U167="nulová",N167,0)</f>
        <v>0</v>
      </c>
      <c r="BJ167" s="22" t="s">
        <v>86</v>
      </c>
      <c r="BK167" s="109">
        <f>ROUND(L167*K167,2)</f>
        <v>0</v>
      </c>
      <c r="BL167" s="22" t="s">
        <v>355</v>
      </c>
      <c r="BM167" s="22" t="s">
        <v>536</v>
      </c>
    </row>
    <row r="168" spans="2:65" s="1" customFormat="1" ht="16.5" customHeight="1">
      <c r="B168" s="135"/>
      <c r="C168" s="196" t="s">
        <v>386</v>
      </c>
      <c r="D168" s="196" t="s">
        <v>318</v>
      </c>
      <c r="E168" s="197" t="s">
        <v>537</v>
      </c>
      <c r="F168" s="300" t="s">
        <v>538</v>
      </c>
      <c r="G168" s="300"/>
      <c r="H168" s="300"/>
      <c r="I168" s="300"/>
      <c r="J168" s="198" t="s">
        <v>230</v>
      </c>
      <c r="K168" s="199">
        <v>3</v>
      </c>
      <c r="L168" s="301">
        <v>0</v>
      </c>
      <c r="M168" s="301"/>
      <c r="N168" s="302">
        <f>ROUND(L168*K168,2)</f>
        <v>0</v>
      </c>
      <c r="O168" s="266"/>
      <c r="P168" s="266"/>
      <c r="Q168" s="266"/>
      <c r="R168" s="138"/>
      <c r="T168" s="168" t="s">
        <v>5</v>
      </c>
      <c r="U168" s="47" t="s">
        <v>43</v>
      </c>
      <c r="V168" s="39"/>
      <c r="W168" s="169">
        <f>V168*K168</f>
        <v>0</v>
      </c>
      <c r="X168" s="169">
        <v>0.437</v>
      </c>
      <c r="Y168" s="169">
        <f>X168*K168</f>
        <v>1.3109999999999999</v>
      </c>
      <c r="Z168" s="169">
        <v>0</v>
      </c>
      <c r="AA168" s="170">
        <f>Z168*K168</f>
        <v>0</v>
      </c>
      <c r="AR168" s="22" t="s">
        <v>424</v>
      </c>
      <c r="AT168" s="22" t="s">
        <v>318</v>
      </c>
      <c r="AU168" s="22" t="s">
        <v>86</v>
      </c>
      <c r="AY168" s="22" t="s">
        <v>150</v>
      </c>
      <c r="BE168" s="109">
        <f>IF(U168="základní",N168,0)</f>
        <v>0</v>
      </c>
      <c r="BF168" s="109">
        <f>IF(U168="snížená",N168,0)</f>
        <v>0</v>
      </c>
      <c r="BG168" s="109">
        <f>IF(U168="zákl. přenesená",N168,0)</f>
        <v>0</v>
      </c>
      <c r="BH168" s="109">
        <f>IF(U168="sníž. přenesená",N168,0)</f>
        <v>0</v>
      </c>
      <c r="BI168" s="109">
        <f>IF(U168="nulová",N168,0)</f>
        <v>0</v>
      </c>
      <c r="BJ168" s="22" t="s">
        <v>86</v>
      </c>
      <c r="BK168" s="109">
        <f>ROUND(L168*K168,2)</f>
        <v>0</v>
      </c>
      <c r="BL168" s="22" t="s">
        <v>355</v>
      </c>
      <c r="BM168" s="22" t="s">
        <v>539</v>
      </c>
    </row>
    <row r="169" spans="2:65" s="1" customFormat="1" ht="120" customHeight="1">
      <c r="B169" s="38"/>
      <c r="C169" s="39"/>
      <c r="D169" s="39"/>
      <c r="E169" s="39"/>
      <c r="F169" s="255" t="s">
        <v>540</v>
      </c>
      <c r="G169" s="256"/>
      <c r="H169" s="256"/>
      <c r="I169" s="256"/>
      <c r="J169" s="39"/>
      <c r="K169" s="39"/>
      <c r="L169" s="39"/>
      <c r="M169" s="39"/>
      <c r="N169" s="39"/>
      <c r="O169" s="39"/>
      <c r="P169" s="39"/>
      <c r="Q169" s="39"/>
      <c r="R169" s="40"/>
      <c r="T169" s="171"/>
      <c r="U169" s="39"/>
      <c r="V169" s="39"/>
      <c r="W169" s="39"/>
      <c r="X169" s="39"/>
      <c r="Y169" s="39"/>
      <c r="Z169" s="39"/>
      <c r="AA169" s="77"/>
      <c r="AT169" s="22" t="s">
        <v>158</v>
      </c>
      <c r="AU169" s="22" t="s">
        <v>86</v>
      </c>
    </row>
    <row r="170" spans="2:65" s="1" customFormat="1" ht="16.5" customHeight="1">
      <c r="B170" s="135"/>
      <c r="C170" s="164" t="s">
        <v>302</v>
      </c>
      <c r="D170" s="164" t="s">
        <v>151</v>
      </c>
      <c r="E170" s="165" t="s">
        <v>541</v>
      </c>
      <c r="F170" s="264" t="s">
        <v>542</v>
      </c>
      <c r="G170" s="264"/>
      <c r="H170" s="264"/>
      <c r="I170" s="264"/>
      <c r="J170" s="166" t="s">
        <v>230</v>
      </c>
      <c r="K170" s="167">
        <v>3</v>
      </c>
      <c r="L170" s="265">
        <v>0</v>
      </c>
      <c r="M170" s="265"/>
      <c r="N170" s="266">
        <f>ROUND(L170*K170,2)</f>
        <v>0</v>
      </c>
      <c r="O170" s="266"/>
      <c r="P170" s="266"/>
      <c r="Q170" s="266"/>
      <c r="R170" s="138"/>
      <c r="T170" s="168" t="s">
        <v>5</v>
      </c>
      <c r="U170" s="47" t="s">
        <v>43</v>
      </c>
      <c r="V170" s="39"/>
      <c r="W170" s="169">
        <f>V170*K170</f>
        <v>0</v>
      </c>
      <c r="X170" s="169">
        <v>5.6299999999999996E-3</v>
      </c>
      <c r="Y170" s="169">
        <f>X170*K170</f>
        <v>1.6889999999999999E-2</v>
      </c>
      <c r="Z170" s="169">
        <v>0</v>
      </c>
      <c r="AA170" s="170">
        <f>Z170*K170</f>
        <v>0</v>
      </c>
      <c r="AR170" s="22" t="s">
        <v>355</v>
      </c>
      <c r="AT170" s="22" t="s">
        <v>151</v>
      </c>
      <c r="AU170" s="22" t="s">
        <v>86</v>
      </c>
      <c r="AY170" s="22" t="s">
        <v>150</v>
      </c>
      <c r="BE170" s="109">
        <f>IF(U170="základní",N170,0)</f>
        <v>0</v>
      </c>
      <c r="BF170" s="109">
        <f>IF(U170="snížená",N170,0)</f>
        <v>0</v>
      </c>
      <c r="BG170" s="109">
        <f>IF(U170="zákl. přenesená",N170,0)</f>
        <v>0</v>
      </c>
      <c r="BH170" s="109">
        <f>IF(U170="sníž. přenesená",N170,0)</f>
        <v>0</v>
      </c>
      <c r="BI170" s="109">
        <f>IF(U170="nulová",N170,0)</f>
        <v>0</v>
      </c>
      <c r="BJ170" s="22" t="s">
        <v>86</v>
      </c>
      <c r="BK170" s="109">
        <f>ROUND(L170*K170,2)</f>
        <v>0</v>
      </c>
      <c r="BL170" s="22" t="s">
        <v>355</v>
      </c>
      <c r="BM170" s="22" t="s">
        <v>543</v>
      </c>
    </row>
    <row r="171" spans="2:65" s="1" customFormat="1" ht="16.5" customHeight="1">
      <c r="B171" s="135"/>
      <c r="C171" s="196" t="s">
        <v>396</v>
      </c>
      <c r="D171" s="196" t="s">
        <v>318</v>
      </c>
      <c r="E171" s="197" t="s">
        <v>544</v>
      </c>
      <c r="F171" s="300" t="s">
        <v>545</v>
      </c>
      <c r="G171" s="300"/>
      <c r="H171" s="300"/>
      <c r="I171" s="300"/>
      <c r="J171" s="198" t="s">
        <v>230</v>
      </c>
      <c r="K171" s="199">
        <v>3</v>
      </c>
      <c r="L171" s="301">
        <v>0</v>
      </c>
      <c r="M171" s="301"/>
      <c r="N171" s="302">
        <f>ROUND(L171*K171,2)</f>
        <v>0</v>
      </c>
      <c r="O171" s="266"/>
      <c r="P171" s="266"/>
      <c r="Q171" s="266"/>
      <c r="R171" s="138"/>
      <c r="T171" s="168" t="s">
        <v>5</v>
      </c>
      <c r="U171" s="47" t="s">
        <v>43</v>
      </c>
      <c r="V171" s="39"/>
      <c r="W171" s="169">
        <f>V171*K171</f>
        <v>0</v>
      </c>
      <c r="X171" s="169">
        <v>0.9</v>
      </c>
      <c r="Y171" s="169">
        <f>X171*K171</f>
        <v>2.7</v>
      </c>
      <c r="Z171" s="169">
        <v>0</v>
      </c>
      <c r="AA171" s="170">
        <f>Z171*K171</f>
        <v>0</v>
      </c>
      <c r="AR171" s="22" t="s">
        <v>424</v>
      </c>
      <c r="AT171" s="22" t="s">
        <v>318</v>
      </c>
      <c r="AU171" s="22" t="s">
        <v>86</v>
      </c>
      <c r="AY171" s="22" t="s">
        <v>150</v>
      </c>
      <c r="BE171" s="109">
        <f>IF(U171="základní",N171,0)</f>
        <v>0</v>
      </c>
      <c r="BF171" s="109">
        <f>IF(U171="snížená",N171,0)</f>
        <v>0</v>
      </c>
      <c r="BG171" s="109">
        <f>IF(U171="zákl. přenesená",N171,0)</f>
        <v>0</v>
      </c>
      <c r="BH171" s="109">
        <f>IF(U171="sníž. přenesená",N171,0)</f>
        <v>0</v>
      </c>
      <c r="BI171" s="109">
        <f>IF(U171="nulová",N171,0)</f>
        <v>0</v>
      </c>
      <c r="BJ171" s="22" t="s">
        <v>86</v>
      </c>
      <c r="BK171" s="109">
        <f>ROUND(L171*K171,2)</f>
        <v>0</v>
      </c>
      <c r="BL171" s="22" t="s">
        <v>355</v>
      </c>
      <c r="BM171" s="22" t="s">
        <v>546</v>
      </c>
    </row>
    <row r="172" spans="2:65" s="1" customFormat="1" ht="24" customHeight="1">
      <c r="B172" s="38"/>
      <c r="C172" s="39"/>
      <c r="D172" s="39"/>
      <c r="E172" s="39"/>
      <c r="F172" s="255" t="s">
        <v>547</v>
      </c>
      <c r="G172" s="256"/>
      <c r="H172" s="256"/>
      <c r="I172" s="256"/>
      <c r="J172" s="39"/>
      <c r="K172" s="39"/>
      <c r="L172" s="39"/>
      <c r="M172" s="39"/>
      <c r="N172" s="39"/>
      <c r="O172" s="39"/>
      <c r="P172" s="39"/>
      <c r="Q172" s="39"/>
      <c r="R172" s="40"/>
      <c r="T172" s="171"/>
      <c r="U172" s="39"/>
      <c r="V172" s="39"/>
      <c r="W172" s="39"/>
      <c r="X172" s="39"/>
      <c r="Y172" s="39"/>
      <c r="Z172" s="39"/>
      <c r="AA172" s="77"/>
      <c r="AT172" s="22" t="s">
        <v>158</v>
      </c>
      <c r="AU172" s="22" t="s">
        <v>86</v>
      </c>
    </row>
    <row r="173" spans="2:65" s="1" customFormat="1" ht="16.5" customHeight="1">
      <c r="B173" s="135"/>
      <c r="C173" s="164" t="s">
        <v>306</v>
      </c>
      <c r="D173" s="164" t="s">
        <v>151</v>
      </c>
      <c r="E173" s="165" t="s">
        <v>548</v>
      </c>
      <c r="F173" s="264" t="s">
        <v>549</v>
      </c>
      <c r="G173" s="264"/>
      <c r="H173" s="264"/>
      <c r="I173" s="264"/>
      <c r="J173" s="166" t="s">
        <v>230</v>
      </c>
      <c r="K173" s="167">
        <v>3</v>
      </c>
      <c r="L173" s="265">
        <v>0</v>
      </c>
      <c r="M173" s="265"/>
      <c r="N173" s="266">
        <f>ROUND(L173*K173,2)</f>
        <v>0</v>
      </c>
      <c r="O173" s="266"/>
      <c r="P173" s="266"/>
      <c r="Q173" s="266"/>
      <c r="R173" s="138"/>
      <c r="T173" s="168" t="s">
        <v>5</v>
      </c>
      <c r="U173" s="47" t="s">
        <v>43</v>
      </c>
      <c r="V173" s="39"/>
      <c r="W173" s="169">
        <f>V173*K173</f>
        <v>0</v>
      </c>
      <c r="X173" s="169">
        <v>0</v>
      </c>
      <c r="Y173" s="169">
        <f>X173*K173</f>
        <v>0</v>
      </c>
      <c r="Z173" s="169">
        <v>0</v>
      </c>
      <c r="AA173" s="170">
        <f>Z173*K173</f>
        <v>0</v>
      </c>
      <c r="AR173" s="22" t="s">
        <v>355</v>
      </c>
      <c r="AT173" s="22" t="s">
        <v>151</v>
      </c>
      <c r="AU173" s="22" t="s">
        <v>86</v>
      </c>
      <c r="AY173" s="22" t="s">
        <v>150</v>
      </c>
      <c r="BE173" s="109">
        <f>IF(U173="základní",N173,0)</f>
        <v>0</v>
      </c>
      <c r="BF173" s="109">
        <f>IF(U173="snížená",N173,0)</f>
        <v>0</v>
      </c>
      <c r="BG173" s="109">
        <f>IF(U173="zákl. přenesená",N173,0)</f>
        <v>0</v>
      </c>
      <c r="BH173" s="109">
        <f>IF(U173="sníž. přenesená",N173,0)</f>
        <v>0</v>
      </c>
      <c r="BI173" s="109">
        <f>IF(U173="nulová",N173,0)</f>
        <v>0</v>
      </c>
      <c r="BJ173" s="22" t="s">
        <v>86</v>
      </c>
      <c r="BK173" s="109">
        <f>ROUND(L173*K173,2)</f>
        <v>0</v>
      </c>
      <c r="BL173" s="22" t="s">
        <v>355</v>
      </c>
      <c r="BM173" s="22" t="s">
        <v>550</v>
      </c>
    </row>
    <row r="174" spans="2:65" s="1" customFormat="1" ht="25.5" customHeight="1">
      <c r="B174" s="135"/>
      <c r="C174" s="196" t="s">
        <v>405</v>
      </c>
      <c r="D174" s="196" t="s">
        <v>318</v>
      </c>
      <c r="E174" s="197" t="s">
        <v>551</v>
      </c>
      <c r="F174" s="300" t="s">
        <v>552</v>
      </c>
      <c r="G174" s="300"/>
      <c r="H174" s="300"/>
      <c r="I174" s="300"/>
      <c r="J174" s="198" t="s">
        <v>230</v>
      </c>
      <c r="K174" s="199">
        <v>3</v>
      </c>
      <c r="L174" s="301">
        <v>0</v>
      </c>
      <c r="M174" s="301"/>
      <c r="N174" s="302">
        <f>ROUND(L174*K174,2)</f>
        <v>0</v>
      </c>
      <c r="O174" s="266"/>
      <c r="P174" s="266"/>
      <c r="Q174" s="266"/>
      <c r="R174" s="138"/>
      <c r="T174" s="168" t="s">
        <v>5</v>
      </c>
      <c r="U174" s="47" t="s">
        <v>43</v>
      </c>
      <c r="V174" s="39"/>
      <c r="W174" s="169">
        <f>V174*K174</f>
        <v>0</v>
      </c>
      <c r="X174" s="169">
        <v>1.5E-3</v>
      </c>
      <c r="Y174" s="169">
        <f>X174*K174</f>
        <v>4.5000000000000005E-3</v>
      </c>
      <c r="Z174" s="169">
        <v>0</v>
      </c>
      <c r="AA174" s="170">
        <f>Z174*K174</f>
        <v>0</v>
      </c>
      <c r="AR174" s="22" t="s">
        <v>424</v>
      </c>
      <c r="AT174" s="22" t="s">
        <v>318</v>
      </c>
      <c r="AU174" s="22" t="s">
        <v>86</v>
      </c>
      <c r="AY174" s="22" t="s">
        <v>150</v>
      </c>
      <c r="BE174" s="109">
        <f>IF(U174="základní",N174,0)</f>
        <v>0</v>
      </c>
      <c r="BF174" s="109">
        <f>IF(U174="snížená",N174,0)</f>
        <v>0</v>
      </c>
      <c r="BG174" s="109">
        <f>IF(U174="zákl. přenesená",N174,0)</f>
        <v>0</v>
      </c>
      <c r="BH174" s="109">
        <f>IF(U174="sníž. přenesená",N174,0)</f>
        <v>0</v>
      </c>
      <c r="BI174" s="109">
        <f>IF(U174="nulová",N174,0)</f>
        <v>0</v>
      </c>
      <c r="BJ174" s="22" t="s">
        <v>86</v>
      </c>
      <c r="BK174" s="109">
        <f>ROUND(L174*K174,2)</f>
        <v>0</v>
      </c>
      <c r="BL174" s="22" t="s">
        <v>355</v>
      </c>
      <c r="BM174" s="22" t="s">
        <v>553</v>
      </c>
    </row>
    <row r="175" spans="2:65" s="1" customFormat="1" ht="24" customHeight="1">
      <c r="B175" s="38"/>
      <c r="C175" s="39"/>
      <c r="D175" s="39"/>
      <c r="E175" s="39"/>
      <c r="F175" s="255" t="s">
        <v>547</v>
      </c>
      <c r="G175" s="256"/>
      <c r="H175" s="256"/>
      <c r="I175" s="256"/>
      <c r="J175" s="39"/>
      <c r="K175" s="39"/>
      <c r="L175" s="39"/>
      <c r="M175" s="39"/>
      <c r="N175" s="39"/>
      <c r="O175" s="39"/>
      <c r="P175" s="39"/>
      <c r="Q175" s="39"/>
      <c r="R175" s="40"/>
      <c r="T175" s="171"/>
      <c r="U175" s="39"/>
      <c r="V175" s="39"/>
      <c r="W175" s="39"/>
      <c r="X175" s="39"/>
      <c r="Y175" s="39"/>
      <c r="Z175" s="39"/>
      <c r="AA175" s="77"/>
      <c r="AT175" s="22" t="s">
        <v>158</v>
      </c>
      <c r="AU175" s="22" t="s">
        <v>86</v>
      </c>
    </row>
    <row r="176" spans="2:65" s="1" customFormat="1" ht="25.5" customHeight="1">
      <c r="B176" s="135"/>
      <c r="C176" s="164" t="s">
        <v>309</v>
      </c>
      <c r="D176" s="164" t="s">
        <v>151</v>
      </c>
      <c r="E176" s="165" t="s">
        <v>554</v>
      </c>
      <c r="F176" s="264" t="s">
        <v>555</v>
      </c>
      <c r="G176" s="264"/>
      <c r="H176" s="264"/>
      <c r="I176" s="264"/>
      <c r="J176" s="166" t="s">
        <v>230</v>
      </c>
      <c r="K176" s="167">
        <v>3</v>
      </c>
      <c r="L176" s="265">
        <v>0</v>
      </c>
      <c r="M176" s="265"/>
      <c r="N176" s="266">
        <f>ROUND(L176*K176,2)</f>
        <v>0</v>
      </c>
      <c r="O176" s="266"/>
      <c r="P176" s="266"/>
      <c r="Q176" s="266"/>
      <c r="R176" s="138"/>
      <c r="T176" s="168" t="s">
        <v>5</v>
      </c>
      <c r="U176" s="47" t="s">
        <v>43</v>
      </c>
      <c r="V176" s="39"/>
      <c r="W176" s="169">
        <f>V176*K176</f>
        <v>0</v>
      </c>
      <c r="X176" s="169">
        <v>0</v>
      </c>
      <c r="Y176" s="169">
        <f>X176*K176</f>
        <v>0</v>
      </c>
      <c r="Z176" s="169">
        <v>0</v>
      </c>
      <c r="AA176" s="170">
        <f>Z176*K176</f>
        <v>0</v>
      </c>
      <c r="AR176" s="22" t="s">
        <v>355</v>
      </c>
      <c r="AT176" s="22" t="s">
        <v>151</v>
      </c>
      <c r="AU176" s="22" t="s">
        <v>86</v>
      </c>
      <c r="AY176" s="22" t="s">
        <v>150</v>
      </c>
      <c r="BE176" s="109">
        <f>IF(U176="základní",N176,0)</f>
        <v>0</v>
      </c>
      <c r="BF176" s="109">
        <f>IF(U176="snížená",N176,0)</f>
        <v>0</v>
      </c>
      <c r="BG176" s="109">
        <f>IF(U176="zákl. přenesená",N176,0)</f>
        <v>0</v>
      </c>
      <c r="BH176" s="109">
        <f>IF(U176="sníž. přenesená",N176,0)</f>
        <v>0</v>
      </c>
      <c r="BI176" s="109">
        <f>IF(U176="nulová",N176,0)</f>
        <v>0</v>
      </c>
      <c r="BJ176" s="22" t="s">
        <v>86</v>
      </c>
      <c r="BK176" s="109">
        <f>ROUND(L176*K176,2)</f>
        <v>0</v>
      </c>
      <c r="BL176" s="22" t="s">
        <v>355</v>
      </c>
      <c r="BM176" s="22" t="s">
        <v>556</v>
      </c>
    </row>
    <row r="177" spans="2:65" s="1" customFormat="1" ht="25.5" customHeight="1">
      <c r="B177" s="135"/>
      <c r="C177" s="196" t="s">
        <v>557</v>
      </c>
      <c r="D177" s="196" t="s">
        <v>318</v>
      </c>
      <c r="E177" s="197" t="s">
        <v>558</v>
      </c>
      <c r="F177" s="300" t="s">
        <v>559</v>
      </c>
      <c r="G177" s="300"/>
      <c r="H177" s="300"/>
      <c r="I177" s="300"/>
      <c r="J177" s="198" t="s">
        <v>230</v>
      </c>
      <c r="K177" s="199">
        <v>3</v>
      </c>
      <c r="L177" s="301">
        <v>0</v>
      </c>
      <c r="M177" s="301"/>
      <c r="N177" s="302">
        <f>ROUND(L177*K177,2)</f>
        <v>0</v>
      </c>
      <c r="O177" s="266"/>
      <c r="P177" s="266"/>
      <c r="Q177" s="266"/>
      <c r="R177" s="138"/>
      <c r="T177" s="168" t="s">
        <v>5</v>
      </c>
      <c r="U177" s="47" t="s">
        <v>43</v>
      </c>
      <c r="V177" s="39"/>
      <c r="W177" s="169">
        <f>V177*K177</f>
        <v>0</v>
      </c>
      <c r="X177" s="169">
        <v>8.4000000000000003E-4</v>
      </c>
      <c r="Y177" s="169">
        <f>X177*K177</f>
        <v>2.5200000000000001E-3</v>
      </c>
      <c r="Z177" s="169">
        <v>0</v>
      </c>
      <c r="AA177" s="170">
        <f>Z177*K177</f>
        <v>0</v>
      </c>
      <c r="AR177" s="22" t="s">
        <v>560</v>
      </c>
      <c r="AT177" s="22" t="s">
        <v>318</v>
      </c>
      <c r="AU177" s="22" t="s">
        <v>86</v>
      </c>
      <c r="AY177" s="22" t="s">
        <v>150</v>
      </c>
      <c r="BE177" s="109">
        <f>IF(U177="základní",N177,0)</f>
        <v>0</v>
      </c>
      <c r="BF177" s="109">
        <f>IF(U177="snížená",N177,0)</f>
        <v>0</v>
      </c>
      <c r="BG177" s="109">
        <f>IF(U177="zákl. přenesená",N177,0)</f>
        <v>0</v>
      </c>
      <c r="BH177" s="109">
        <f>IF(U177="sníž. přenesená",N177,0)</f>
        <v>0</v>
      </c>
      <c r="BI177" s="109">
        <f>IF(U177="nulová",N177,0)</f>
        <v>0</v>
      </c>
      <c r="BJ177" s="22" t="s">
        <v>86</v>
      </c>
      <c r="BK177" s="109">
        <f>ROUND(L177*K177,2)</f>
        <v>0</v>
      </c>
      <c r="BL177" s="22" t="s">
        <v>560</v>
      </c>
      <c r="BM177" s="22" t="s">
        <v>561</v>
      </c>
    </row>
    <row r="178" spans="2:65" s="1" customFormat="1" ht="16.5" customHeight="1">
      <c r="B178" s="135"/>
      <c r="C178" s="309" t="s">
        <v>313</v>
      </c>
      <c r="D178" s="309" t="s">
        <v>151</v>
      </c>
      <c r="E178" s="310" t="s">
        <v>562</v>
      </c>
      <c r="F178" s="311" t="s">
        <v>563</v>
      </c>
      <c r="G178" s="311"/>
      <c r="H178" s="311"/>
      <c r="I178" s="311"/>
      <c r="J178" s="312" t="s">
        <v>230</v>
      </c>
      <c r="K178" s="313">
        <v>3</v>
      </c>
      <c r="L178" s="314">
        <v>0</v>
      </c>
      <c r="M178" s="314"/>
      <c r="N178" s="314">
        <f>ROUND(L178*K178,2)</f>
        <v>0</v>
      </c>
      <c r="O178" s="314"/>
      <c r="P178" s="314"/>
      <c r="Q178" s="314"/>
      <c r="R178" s="138"/>
      <c r="T178" s="168" t="s">
        <v>5</v>
      </c>
      <c r="U178" s="47" t="s">
        <v>43</v>
      </c>
      <c r="V178" s="39"/>
      <c r="W178" s="169">
        <f>V178*K178</f>
        <v>0</v>
      </c>
      <c r="X178" s="169">
        <v>0</v>
      </c>
      <c r="Y178" s="169">
        <f>X178*K178</f>
        <v>0</v>
      </c>
      <c r="Z178" s="169">
        <v>0</v>
      </c>
      <c r="AA178" s="170">
        <f>Z178*K178</f>
        <v>0</v>
      </c>
      <c r="AR178" s="22" t="s">
        <v>355</v>
      </c>
      <c r="AT178" s="22" t="s">
        <v>151</v>
      </c>
      <c r="AU178" s="22" t="s">
        <v>86</v>
      </c>
      <c r="AY178" s="22" t="s">
        <v>150</v>
      </c>
      <c r="BE178" s="109">
        <f>IF(U178="základní",N178,0)</f>
        <v>0</v>
      </c>
      <c r="BF178" s="109">
        <f>IF(U178="snížená",N178,0)</f>
        <v>0</v>
      </c>
      <c r="BG178" s="109">
        <f>IF(U178="zákl. přenesená",N178,0)</f>
        <v>0</v>
      </c>
      <c r="BH178" s="109">
        <f>IF(U178="sníž. přenesená",N178,0)</f>
        <v>0</v>
      </c>
      <c r="BI178" s="109">
        <f>IF(U178="nulová",N178,0)</f>
        <v>0</v>
      </c>
      <c r="BJ178" s="22" t="s">
        <v>86</v>
      </c>
      <c r="BK178" s="109">
        <f>ROUND(L178*K178,2)</f>
        <v>0</v>
      </c>
      <c r="BL178" s="22" t="s">
        <v>355</v>
      </c>
      <c r="BM178" s="22" t="s">
        <v>564</v>
      </c>
    </row>
    <row r="179" spans="2:65" s="11" customFormat="1" ht="16.5" customHeight="1">
      <c r="B179" s="180"/>
      <c r="C179" s="315"/>
      <c r="D179" s="315"/>
      <c r="E179" s="316" t="s">
        <v>5</v>
      </c>
      <c r="F179" s="317" t="s">
        <v>565</v>
      </c>
      <c r="G179" s="318"/>
      <c r="H179" s="318"/>
      <c r="I179" s="318"/>
      <c r="J179" s="315"/>
      <c r="K179" s="319">
        <v>3</v>
      </c>
      <c r="L179" s="315"/>
      <c r="M179" s="315"/>
      <c r="N179" s="315"/>
      <c r="O179" s="315"/>
      <c r="P179" s="315"/>
      <c r="Q179" s="315"/>
      <c r="R179" s="184"/>
      <c r="T179" s="185"/>
      <c r="U179" s="181"/>
      <c r="V179" s="181"/>
      <c r="W179" s="181"/>
      <c r="X179" s="181"/>
      <c r="Y179" s="181"/>
      <c r="Z179" s="181"/>
      <c r="AA179" s="186"/>
      <c r="AT179" s="187" t="s">
        <v>215</v>
      </c>
      <c r="AU179" s="187" t="s">
        <v>86</v>
      </c>
      <c r="AV179" s="11" t="s">
        <v>111</v>
      </c>
      <c r="AW179" s="11" t="s">
        <v>35</v>
      </c>
      <c r="AX179" s="11" t="s">
        <v>86</v>
      </c>
      <c r="AY179" s="187" t="s">
        <v>150</v>
      </c>
    </row>
    <row r="180" spans="2:65" s="9" customFormat="1" ht="29.85" customHeight="1">
      <c r="B180" s="153"/>
      <c r="C180" s="154"/>
      <c r="D180" s="163" t="s">
        <v>203</v>
      </c>
      <c r="E180" s="163"/>
      <c r="F180" s="163"/>
      <c r="G180" s="163"/>
      <c r="H180" s="163"/>
      <c r="I180" s="163"/>
      <c r="J180" s="163"/>
      <c r="K180" s="163"/>
      <c r="L180" s="163"/>
      <c r="M180" s="163"/>
      <c r="N180" s="261">
        <f>BK180</f>
        <v>0</v>
      </c>
      <c r="O180" s="262"/>
      <c r="P180" s="262"/>
      <c r="Q180" s="262"/>
      <c r="R180" s="156"/>
      <c r="T180" s="157"/>
      <c r="U180" s="154"/>
      <c r="V180" s="154"/>
      <c r="W180" s="158">
        <f>W181+SUM(W182:W190)</f>
        <v>0</v>
      </c>
      <c r="X180" s="154"/>
      <c r="Y180" s="158">
        <f>Y181+SUM(Y182:Y190)</f>
        <v>3.6000000000000003E-3</v>
      </c>
      <c r="Z180" s="154"/>
      <c r="AA180" s="159">
        <f>AA181+SUM(AA182:AA190)</f>
        <v>0</v>
      </c>
      <c r="AR180" s="160" t="s">
        <v>86</v>
      </c>
      <c r="AT180" s="161" t="s">
        <v>77</v>
      </c>
      <c r="AU180" s="161" t="s">
        <v>86</v>
      </c>
      <c r="AY180" s="160" t="s">
        <v>150</v>
      </c>
      <c r="BK180" s="162">
        <f>BK181+SUM(BK182:BK190)</f>
        <v>0</v>
      </c>
    </row>
    <row r="181" spans="2:65" s="1" customFormat="1" ht="25.5" customHeight="1">
      <c r="B181" s="135"/>
      <c r="C181" s="164" t="s">
        <v>566</v>
      </c>
      <c r="D181" s="164" t="s">
        <v>151</v>
      </c>
      <c r="E181" s="165" t="s">
        <v>567</v>
      </c>
      <c r="F181" s="264" t="s">
        <v>568</v>
      </c>
      <c r="G181" s="264"/>
      <c r="H181" s="264"/>
      <c r="I181" s="264"/>
      <c r="J181" s="166" t="s">
        <v>569</v>
      </c>
      <c r="K181" s="167">
        <v>1</v>
      </c>
      <c r="L181" s="265">
        <v>0</v>
      </c>
      <c r="M181" s="265"/>
      <c r="N181" s="266">
        <f>ROUND(L181*K181,2)</f>
        <v>0</v>
      </c>
      <c r="O181" s="266"/>
      <c r="P181" s="266"/>
      <c r="Q181" s="266"/>
      <c r="R181" s="138"/>
      <c r="T181" s="168" t="s">
        <v>5</v>
      </c>
      <c r="U181" s="47" t="s">
        <v>43</v>
      </c>
      <c r="V181" s="39"/>
      <c r="W181" s="169">
        <f>V181*K181</f>
        <v>0</v>
      </c>
      <c r="X181" s="169">
        <v>0</v>
      </c>
      <c r="Y181" s="169">
        <f>X181*K181</f>
        <v>0</v>
      </c>
      <c r="Z181" s="169">
        <v>0</v>
      </c>
      <c r="AA181" s="170">
        <f>Z181*K181</f>
        <v>0</v>
      </c>
      <c r="AR181" s="22" t="s">
        <v>167</v>
      </c>
      <c r="AT181" s="22" t="s">
        <v>151</v>
      </c>
      <c r="AU181" s="22" t="s">
        <v>111</v>
      </c>
      <c r="AY181" s="22" t="s">
        <v>150</v>
      </c>
      <c r="BE181" s="109">
        <f>IF(U181="základní",N181,0)</f>
        <v>0</v>
      </c>
      <c r="BF181" s="109">
        <f>IF(U181="snížená",N181,0)</f>
        <v>0</v>
      </c>
      <c r="BG181" s="109">
        <f>IF(U181="zákl. přenesená",N181,0)</f>
        <v>0</v>
      </c>
      <c r="BH181" s="109">
        <f>IF(U181="sníž. přenesená",N181,0)</f>
        <v>0</v>
      </c>
      <c r="BI181" s="109">
        <f>IF(U181="nulová",N181,0)</f>
        <v>0</v>
      </c>
      <c r="BJ181" s="22" t="s">
        <v>86</v>
      </c>
      <c r="BK181" s="109">
        <f>ROUND(L181*K181,2)</f>
        <v>0</v>
      </c>
      <c r="BL181" s="22" t="s">
        <v>167</v>
      </c>
      <c r="BM181" s="22" t="s">
        <v>570</v>
      </c>
    </row>
    <row r="182" spans="2:65" s="1" customFormat="1" ht="25.5" customHeight="1">
      <c r="B182" s="135"/>
      <c r="C182" s="196" t="s">
        <v>316</v>
      </c>
      <c r="D182" s="196" t="s">
        <v>318</v>
      </c>
      <c r="E182" s="197" t="s">
        <v>571</v>
      </c>
      <c r="F182" s="300" t="s">
        <v>572</v>
      </c>
      <c r="G182" s="300"/>
      <c r="H182" s="300"/>
      <c r="I182" s="300"/>
      <c r="J182" s="198" t="s">
        <v>220</v>
      </c>
      <c r="K182" s="199">
        <v>20</v>
      </c>
      <c r="L182" s="301">
        <v>0</v>
      </c>
      <c r="M182" s="301"/>
      <c r="N182" s="302">
        <f>ROUND(L182*K182,2)</f>
        <v>0</v>
      </c>
      <c r="O182" s="266"/>
      <c r="P182" s="266"/>
      <c r="Q182" s="266"/>
      <c r="R182" s="138"/>
      <c r="T182" s="168" t="s">
        <v>5</v>
      </c>
      <c r="U182" s="47" t="s">
        <v>43</v>
      </c>
      <c r="V182" s="39"/>
      <c r="W182" s="169">
        <f>V182*K182</f>
        <v>0</v>
      </c>
      <c r="X182" s="169">
        <v>0</v>
      </c>
      <c r="Y182" s="169">
        <f>X182*K182</f>
        <v>0</v>
      </c>
      <c r="Z182" s="169">
        <v>0</v>
      </c>
      <c r="AA182" s="170">
        <f>Z182*K182</f>
        <v>0</v>
      </c>
      <c r="AR182" s="22" t="s">
        <v>185</v>
      </c>
      <c r="AT182" s="22" t="s">
        <v>318</v>
      </c>
      <c r="AU182" s="22" t="s">
        <v>111</v>
      </c>
      <c r="AY182" s="22" t="s">
        <v>150</v>
      </c>
      <c r="BE182" s="109">
        <f>IF(U182="základní",N182,0)</f>
        <v>0</v>
      </c>
      <c r="BF182" s="109">
        <f>IF(U182="snížená",N182,0)</f>
        <v>0</v>
      </c>
      <c r="BG182" s="109">
        <f>IF(U182="zákl. přenesená",N182,0)</f>
        <v>0</v>
      </c>
      <c r="BH182" s="109">
        <f>IF(U182="sníž. přenesená",N182,0)</f>
        <v>0</v>
      </c>
      <c r="BI182" s="109">
        <f>IF(U182="nulová",N182,0)</f>
        <v>0</v>
      </c>
      <c r="BJ182" s="22" t="s">
        <v>86</v>
      </c>
      <c r="BK182" s="109">
        <f>ROUND(L182*K182,2)</f>
        <v>0</v>
      </c>
      <c r="BL182" s="22" t="s">
        <v>167</v>
      </c>
      <c r="BM182" s="22" t="s">
        <v>573</v>
      </c>
    </row>
    <row r="183" spans="2:65" s="11" customFormat="1" ht="16.5" customHeight="1">
      <c r="B183" s="180"/>
      <c r="C183" s="181"/>
      <c r="D183" s="181"/>
      <c r="E183" s="182" t="s">
        <v>5</v>
      </c>
      <c r="F183" s="303" t="s">
        <v>574</v>
      </c>
      <c r="G183" s="304"/>
      <c r="H183" s="304"/>
      <c r="I183" s="304"/>
      <c r="J183" s="181"/>
      <c r="K183" s="183">
        <v>20</v>
      </c>
      <c r="L183" s="181"/>
      <c r="M183" s="181"/>
      <c r="N183" s="181"/>
      <c r="O183" s="181"/>
      <c r="P183" s="181"/>
      <c r="Q183" s="181"/>
      <c r="R183" s="184"/>
      <c r="T183" s="185"/>
      <c r="U183" s="181"/>
      <c r="V183" s="181"/>
      <c r="W183" s="181"/>
      <c r="X183" s="181"/>
      <c r="Y183" s="181"/>
      <c r="Z183" s="181"/>
      <c r="AA183" s="186"/>
      <c r="AT183" s="187" t="s">
        <v>215</v>
      </c>
      <c r="AU183" s="187" t="s">
        <v>111</v>
      </c>
      <c r="AV183" s="11" t="s">
        <v>111</v>
      </c>
      <c r="AW183" s="11" t="s">
        <v>35</v>
      </c>
      <c r="AX183" s="11" t="s">
        <v>86</v>
      </c>
      <c r="AY183" s="187" t="s">
        <v>150</v>
      </c>
    </row>
    <row r="184" spans="2:65" s="1" customFormat="1" ht="25.5" customHeight="1">
      <c r="B184" s="135"/>
      <c r="C184" s="164" t="s">
        <v>575</v>
      </c>
      <c r="D184" s="164" t="s">
        <v>151</v>
      </c>
      <c r="E184" s="165" t="s">
        <v>576</v>
      </c>
      <c r="F184" s="264" t="s">
        <v>577</v>
      </c>
      <c r="G184" s="264"/>
      <c r="H184" s="264"/>
      <c r="I184" s="264"/>
      <c r="J184" s="166" t="s">
        <v>569</v>
      </c>
      <c r="K184" s="167">
        <v>20</v>
      </c>
      <c r="L184" s="265">
        <v>0</v>
      </c>
      <c r="M184" s="265"/>
      <c r="N184" s="266">
        <f>ROUND(L184*K184,2)</f>
        <v>0</v>
      </c>
      <c r="O184" s="266"/>
      <c r="P184" s="266"/>
      <c r="Q184" s="266"/>
      <c r="R184" s="138"/>
      <c r="T184" s="168" t="s">
        <v>5</v>
      </c>
      <c r="U184" s="47" t="s">
        <v>43</v>
      </c>
      <c r="V184" s="39"/>
      <c r="W184" s="169">
        <f>V184*K184</f>
        <v>0</v>
      </c>
      <c r="X184" s="169">
        <v>0</v>
      </c>
      <c r="Y184" s="169">
        <f>X184*K184</f>
        <v>0</v>
      </c>
      <c r="Z184" s="169">
        <v>0</v>
      </c>
      <c r="AA184" s="170">
        <f>Z184*K184</f>
        <v>0</v>
      </c>
      <c r="AR184" s="22" t="s">
        <v>167</v>
      </c>
      <c r="AT184" s="22" t="s">
        <v>151</v>
      </c>
      <c r="AU184" s="22" t="s">
        <v>111</v>
      </c>
      <c r="AY184" s="22" t="s">
        <v>150</v>
      </c>
      <c r="BE184" s="109">
        <f>IF(U184="základní",N184,0)</f>
        <v>0</v>
      </c>
      <c r="BF184" s="109">
        <f>IF(U184="snížená",N184,0)</f>
        <v>0</v>
      </c>
      <c r="BG184" s="109">
        <f>IF(U184="zákl. přenesená",N184,0)</f>
        <v>0</v>
      </c>
      <c r="BH184" s="109">
        <f>IF(U184="sníž. přenesená",N184,0)</f>
        <v>0</v>
      </c>
      <c r="BI184" s="109">
        <f>IF(U184="nulová",N184,0)</f>
        <v>0</v>
      </c>
      <c r="BJ184" s="22" t="s">
        <v>86</v>
      </c>
      <c r="BK184" s="109">
        <f>ROUND(L184*K184,2)</f>
        <v>0</v>
      </c>
      <c r="BL184" s="22" t="s">
        <v>167</v>
      </c>
      <c r="BM184" s="22" t="s">
        <v>578</v>
      </c>
    </row>
    <row r="185" spans="2:65" s="1" customFormat="1" ht="38.25" customHeight="1">
      <c r="B185" s="135"/>
      <c r="C185" s="164" t="s">
        <v>256</v>
      </c>
      <c r="D185" s="164" t="s">
        <v>151</v>
      </c>
      <c r="E185" s="165" t="s">
        <v>579</v>
      </c>
      <c r="F185" s="264" t="s">
        <v>580</v>
      </c>
      <c r="G185" s="264"/>
      <c r="H185" s="264"/>
      <c r="I185" s="264"/>
      <c r="J185" s="166" t="s">
        <v>569</v>
      </c>
      <c r="K185" s="167">
        <v>10</v>
      </c>
      <c r="L185" s="265">
        <v>0</v>
      </c>
      <c r="M185" s="265"/>
      <c r="N185" s="266">
        <f>ROUND(L185*K185,2)</f>
        <v>0</v>
      </c>
      <c r="O185" s="266"/>
      <c r="P185" s="266"/>
      <c r="Q185" s="266"/>
      <c r="R185" s="138"/>
      <c r="T185" s="168" t="s">
        <v>5</v>
      </c>
      <c r="U185" s="47" t="s">
        <v>43</v>
      </c>
      <c r="V185" s="39"/>
      <c r="W185" s="169">
        <f>V185*K185</f>
        <v>0</v>
      </c>
      <c r="X185" s="169">
        <v>0</v>
      </c>
      <c r="Y185" s="169">
        <f>X185*K185</f>
        <v>0</v>
      </c>
      <c r="Z185" s="169">
        <v>0</v>
      </c>
      <c r="AA185" s="170">
        <f>Z185*K185</f>
        <v>0</v>
      </c>
      <c r="AR185" s="22" t="s">
        <v>167</v>
      </c>
      <c r="AT185" s="22" t="s">
        <v>151</v>
      </c>
      <c r="AU185" s="22" t="s">
        <v>111</v>
      </c>
      <c r="AY185" s="22" t="s">
        <v>150</v>
      </c>
      <c r="BE185" s="109">
        <f>IF(U185="základní",N185,0)</f>
        <v>0</v>
      </c>
      <c r="BF185" s="109">
        <f>IF(U185="snížená",N185,0)</f>
        <v>0</v>
      </c>
      <c r="BG185" s="109">
        <f>IF(U185="zákl. přenesená",N185,0)</f>
        <v>0</v>
      </c>
      <c r="BH185" s="109">
        <f>IF(U185="sníž. přenesená",N185,0)</f>
        <v>0</v>
      </c>
      <c r="BI185" s="109">
        <f>IF(U185="nulová",N185,0)</f>
        <v>0</v>
      </c>
      <c r="BJ185" s="22" t="s">
        <v>86</v>
      </c>
      <c r="BK185" s="109">
        <f>ROUND(L185*K185,2)</f>
        <v>0</v>
      </c>
      <c r="BL185" s="22" t="s">
        <v>167</v>
      </c>
      <c r="BM185" s="22" t="s">
        <v>581</v>
      </c>
    </row>
    <row r="186" spans="2:65" s="1" customFormat="1" ht="38.25" customHeight="1">
      <c r="B186" s="135"/>
      <c r="C186" s="164" t="s">
        <v>582</v>
      </c>
      <c r="D186" s="164" t="s">
        <v>151</v>
      </c>
      <c r="E186" s="165" t="s">
        <v>262</v>
      </c>
      <c r="F186" s="264" t="s">
        <v>583</v>
      </c>
      <c r="G186" s="264"/>
      <c r="H186" s="264"/>
      <c r="I186" s="264"/>
      <c r="J186" s="166" t="s">
        <v>230</v>
      </c>
      <c r="K186" s="167">
        <v>12</v>
      </c>
      <c r="L186" s="265">
        <v>0</v>
      </c>
      <c r="M186" s="265"/>
      <c r="N186" s="266">
        <f>ROUND(L186*K186,2)</f>
        <v>0</v>
      </c>
      <c r="O186" s="266"/>
      <c r="P186" s="266"/>
      <c r="Q186" s="266"/>
      <c r="R186" s="138"/>
      <c r="T186" s="168" t="s">
        <v>5</v>
      </c>
      <c r="U186" s="47" t="s">
        <v>43</v>
      </c>
      <c r="V186" s="39"/>
      <c r="W186" s="169">
        <f>V186*K186</f>
        <v>0</v>
      </c>
      <c r="X186" s="169">
        <v>6.0000000000000002E-5</v>
      </c>
      <c r="Y186" s="169">
        <f>X186*K186</f>
        <v>7.2000000000000005E-4</v>
      </c>
      <c r="Z186" s="169">
        <v>0</v>
      </c>
      <c r="AA186" s="170">
        <f>Z186*K186</f>
        <v>0</v>
      </c>
      <c r="AR186" s="22" t="s">
        <v>167</v>
      </c>
      <c r="AT186" s="22" t="s">
        <v>151</v>
      </c>
      <c r="AU186" s="22" t="s">
        <v>111</v>
      </c>
      <c r="AY186" s="22" t="s">
        <v>150</v>
      </c>
      <c r="BE186" s="109">
        <f>IF(U186="základní",N186,0)</f>
        <v>0</v>
      </c>
      <c r="BF186" s="109">
        <f>IF(U186="snížená",N186,0)</f>
        <v>0</v>
      </c>
      <c r="BG186" s="109">
        <f>IF(U186="zákl. přenesená",N186,0)</f>
        <v>0</v>
      </c>
      <c r="BH186" s="109">
        <f>IF(U186="sníž. přenesená",N186,0)</f>
        <v>0</v>
      </c>
      <c r="BI186" s="109">
        <f>IF(U186="nulová",N186,0)</f>
        <v>0</v>
      </c>
      <c r="BJ186" s="22" t="s">
        <v>86</v>
      </c>
      <c r="BK186" s="109">
        <f>ROUND(L186*K186,2)</f>
        <v>0</v>
      </c>
      <c r="BL186" s="22" t="s">
        <v>167</v>
      </c>
      <c r="BM186" s="22" t="s">
        <v>584</v>
      </c>
    </row>
    <row r="187" spans="2:65" s="11" customFormat="1" ht="25.5" customHeight="1">
      <c r="B187" s="180"/>
      <c r="C187" s="181"/>
      <c r="D187" s="181"/>
      <c r="E187" s="182" t="s">
        <v>5</v>
      </c>
      <c r="F187" s="303" t="s">
        <v>585</v>
      </c>
      <c r="G187" s="304"/>
      <c r="H187" s="304"/>
      <c r="I187" s="304"/>
      <c r="J187" s="181"/>
      <c r="K187" s="183">
        <v>12</v>
      </c>
      <c r="L187" s="181"/>
      <c r="M187" s="181"/>
      <c r="N187" s="181"/>
      <c r="O187" s="181"/>
      <c r="P187" s="181"/>
      <c r="Q187" s="181"/>
      <c r="R187" s="184"/>
      <c r="T187" s="185"/>
      <c r="U187" s="181"/>
      <c r="V187" s="181"/>
      <c r="W187" s="181"/>
      <c r="X187" s="181"/>
      <c r="Y187" s="181"/>
      <c r="Z187" s="181"/>
      <c r="AA187" s="186"/>
      <c r="AT187" s="187" t="s">
        <v>215</v>
      </c>
      <c r="AU187" s="187" t="s">
        <v>111</v>
      </c>
      <c r="AV187" s="11" t="s">
        <v>111</v>
      </c>
      <c r="AW187" s="11" t="s">
        <v>35</v>
      </c>
      <c r="AX187" s="11" t="s">
        <v>86</v>
      </c>
      <c r="AY187" s="187" t="s">
        <v>150</v>
      </c>
    </row>
    <row r="188" spans="2:65" s="1" customFormat="1" ht="25.5" customHeight="1">
      <c r="B188" s="135"/>
      <c r="C188" s="164" t="s">
        <v>324</v>
      </c>
      <c r="D188" s="164" t="s">
        <v>151</v>
      </c>
      <c r="E188" s="165" t="s">
        <v>586</v>
      </c>
      <c r="F188" s="264" t="s">
        <v>587</v>
      </c>
      <c r="G188" s="264"/>
      <c r="H188" s="264"/>
      <c r="I188" s="264"/>
      <c r="J188" s="166" t="s">
        <v>230</v>
      </c>
      <c r="K188" s="167">
        <v>12</v>
      </c>
      <c r="L188" s="265">
        <v>0</v>
      </c>
      <c r="M188" s="265"/>
      <c r="N188" s="266">
        <f>ROUND(L188*K188,2)</f>
        <v>0</v>
      </c>
      <c r="O188" s="266"/>
      <c r="P188" s="266"/>
      <c r="Q188" s="266"/>
      <c r="R188" s="138"/>
      <c r="T188" s="168" t="s">
        <v>5</v>
      </c>
      <c r="U188" s="47" t="s">
        <v>43</v>
      </c>
      <c r="V188" s="39"/>
      <c r="W188" s="169">
        <f>V188*K188</f>
        <v>0</v>
      </c>
      <c r="X188" s="169">
        <v>2.4000000000000001E-4</v>
      </c>
      <c r="Y188" s="169">
        <f>X188*K188</f>
        <v>2.8800000000000002E-3</v>
      </c>
      <c r="Z188" s="169">
        <v>0</v>
      </c>
      <c r="AA188" s="170">
        <f>Z188*K188</f>
        <v>0</v>
      </c>
      <c r="AR188" s="22" t="s">
        <v>167</v>
      </c>
      <c r="AT188" s="22" t="s">
        <v>151</v>
      </c>
      <c r="AU188" s="22" t="s">
        <v>111</v>
      </c>
      <c r="AY188" s="22" t="s">
        <v>150</v>
      </c>
      <c r="BE188" s="109">
        <f>IF(U188="základní",N188,0)</f>
        <v>0</v>
      </c>
      <c r="BF188" s="109">
        <f>IF(U188="snížená",N188,0)</f>
        <v>0</v>
      </c>
      <c r="BG188" s="109">
        <f>IF(U188="zákl. přenesená",N188,0)</f>
        <v>0</v>
      </c>
      <c r="BH188" s="109">
        <f>IF(U188="sníž. přenesená",N188,0)</f>
        <v>0</v>
      </c>
      <c r="BI188" s="109">
        <f>IF(U188="nulová",N188,0)</f>
        <v>0</v>
      </c>
      <c r="BJ188" s="22" t="s">
        <v>86</v>
      </c>
      <c r="BK188" s="109">
        <f>ROUND(L188*K188,2)</f>
        <v>0</v>
      </c>
      <c r="BL188" s="22" t="s">
        <v>167</v>
      </c>
      <c r="BM188" s="22" t="s">
        <v>588</v>
      </c>
    </row>
    <row r="189" spans="2:65" s="11" customFormat="1" ht="25.5" customHeight="1">
      <c r="B189" s="180"/>
      <c r="C189" s="181"/>
      <c r="D189" s="181"/>
      <c r="E189" s="182" t="s">
        <v>5</v>
      </c>
      <c r="F189" s="303" t="s">
        <v>585</v>
      </c>
      <c r="G189" s="304"/>
      <c r="H189" s="304"/>
      <c r="I189" s="304"/>
      <c r="J189" s="181"/>
      <c r="K189" s="183">
        <v>12</v>
      </c>
      <c r="L189" s="181"/>
      <c r="M189" s="181"/>
      <c r="N189" s="181"/>
      <c r="O189" s="181"/>
      <c r="P189" s="181"/>
      <c r="Q189" s="181"/>
      <c r="R189" s="184"/>
      <c r="T189" s="185"/>
      <c r="U189" s="181"/>
      <c r="V189" s="181"/>
      <c r="W189" s="181"/>
      <c r="X189" s="181"/>
      <c r="Y189" s="181"/>
      <c r="Z189" s="181"/>
      <c r="AA189" s="186"/>
      <c r="AT189" s="187" t="s">
        <v>215</v>
      </c>
      <c r="AU189" s="187" t="s">
        <v>111</v>
      </c>
      <c r="AV189" s="11" t="s">
        <v>111</v>
      </c>
      <c r="AW189" s="11" t="s">
        <v>35</v>
      </c>
      <c r="AX189" s="11" t="s">
        <v>86</v>
      </c>
      <c r="AY189" s="187" t="s">
        <v>150</v>
      </c>
    </row>
    <row r="190" spans="2:65" s="9" customFormat="1" ht="22.35" customHeight="1">
      <c r="B190" s="153"/>
      <c r="C190" s="154"/>
      <c r="D190" s="163" t="s">
        <v>417</v>
      </c>
      <c r="E190" s="163"/>
      <c r="F190" s="163"/>
      <c r="G190" s="163"/>
      <c r="H190" s="163"/>
      <c r="I190" s="163"/>
      <c r="J190" s="163"/>
      <c r="K190" s="163"/>
      <c r="L190" s="163"/>
      <c r="M190" s="163"/>
      <c r="N190" s="261">
        <f>BK190</f>
        <v>0</v>
      </c>
      <c r="O190" s="262"/>
      <c r="P190" s="262"/>
      <c r="Q190" s="262"/>
      <c r="R190" s="156"/>
      <c r="T190" s="157"/>
      <c r="U190" s="154"/>
      <c r="V190" s="154"/>
      <c r="W190" s="158">
        <f>W191+SUM(W192:W201)</f>
        <v>0</v>
      </c>
      <c r="X190" s="154"/>
      <c r="Y190" s="158">
        <f>Y191+SUM(Y192:Y201)</f>
        <v>0</v>
      </c>
      <c r="Z190" s="154"/>
      <c r="AA190" s="159">
        <f>AA191+SUM(AA192:AA201)</f>
        <v>0</v>
      </c>
      <c r="AR190" s="160" t="s">
        <v>86</v>
      </c>
      <c r="AT190" s="161" t="s">
        <v>77</v>
      </c>
      <c r="AU190" s="161" t="s">
        <v>111</v>
      </c>
      <c r="AY190" s="160" t="s">
        <v>150</v>
      </c>
      <c r="BK190" s="162">
        <f>BK191+SUM(BK192:BK201)</f>
        <v>0</v>
      </c>
    </row>
    <row r="191" spans="2:65" s="1" customFormat="1" ht="25.5" customHeight="1">
      <c r="B191" s="135"/>
      <c r="C191" s="164" t="s">
        <v>589</v>
      </c>
      <c r="D191" s="164" t="s">
        <v>151</v>
      </c>
      <c r="E191" s="165" t="s">
        <v>297</v>
      </c>
      <c r="F191" s="264" t="s">
        <v>298</v>
      </c>
      <c r="G191" s="264"/>
      <c r="H191" s="264"/>
      <c r="I191" s="264"/>
      <c r="J191" s="166" t="s">
        <v>226</v>
      </c>
      <c r="K191" s="167">
        <v>5.8</v>
      </c>
      <c r="L191" s="265">
        <v>0</v>
      </c>
      <c r="M191" s="265"/>
      <c r="N191" s="266">
        <f>ROUND(L191*K191,2)</f>
        <v>0</v>
      </c>
      <c r="O191" s="266"/>
      <c r="P191" s="266"/>
      <c r="Q191" s="266"/>
      <c r="R191" s="138"/>
      <c r="T191" s="168" t="s">
        <v>5</v>
      </c>
      <c r="U191" s="47" t="s">
        <v>43</v>
      </c>
      <c r="V191" s="39"/>
      <c r="W191" s="169">
        <f>V191*K191</f>
        <v>0</v>
      </c>
      <c r="X191" s="169">
        <v>0</v>
      </c>
      <c r="Y191" s="169">
        <f>X191*K191</f>
        <v>0</v>
      </c>
      <c r="Z191" s="169">
        <v>0</v>
      </c>
      <c r="AA191" s="170">
        <f>Z191*K191</f>
        <v>0</v>
      </c>
      <c r="AR191" s="22" t="s">
        <v>167</v>
      </c>
      <c r="AT191" s="22" t="s">
        <v>151</v>
      </c>
      <c r="AU191" s="22" t="s">
        <v>163</v>
      </c>
      <c r="AY191" s="22" t="s">
        <v>150</v>
      </c>
      <c r="BE191" s="109">
        <f>IF(U191="základní",N191,0)</f>
        <v>0</v>
      </c>
      <c r="BF191" s="109">
        <f>IF(U191="snížená",N191,0)</f>
        <v>0</v>
      </c>
      <c r="BG191" s="109">
        <f>IF(U191="zákl. přenesená",N191,0)</f>
        <v>0</v>
      </c>
      <c r="BH191" s="109">
        <f>IF(U191="sníž. přenesená",N191,0)</f>
        <v>0</v>
      </c>
      <c r="BI191" s="109">
        <f>IF(U191="nulová",N191,0)</f>
        <v>0</v>
      </c>
      <c r="BJ191" s="22" t="s">
        <v>86</v>
      </c>
      <c r="BK191" s="109">
        <f>ROUND(L191*K191,2)</f>
        <v>0</v>
      </c>
      <c r="BL191" s="22" t="s">
        <v>167</v>
      </c>
      <c r="BM191" s="22" t="s">
        <v>590</v>
      </c>
    </row>
    <row r="192" spans="2:65" s="11" customFormat="1" ht="16.5" customHeight="1">
      <c r="B192" s="180"/>
      <c r="C192" s="181"/>
      <c r="D192" s="181"/>
      <c r="E192" s="182" t="s">
        <v>5</v>
      </c>
      <c r="F192" s="303" t="s">
        <v>591</v>
      </c>
      <c r="G192" s="304"/>
      <c r="H192" s="304"/>
      <c r="I192" s="304"/>
      <c r="J192" s="181"/>
      <c r="K192" s="183">
        <v>0.3</v>
      </c>
      <c r="L192" s="181"/>
      <c r="M192" s="181"/>
      <c r="N192" s="181"/>
      <c r="O192" s="181"/>
      <c r="P192" s="181"/>
      <c r="Q192" s="181"/>
      <c r="R192" s="184"/>
      <c r="T192" s="185"/>
      <c r="U192" s="181"/>
      <c r="V192" s="181"/>
      <c r="W192" s="181"/>
      <c r="X192" s="181"/>
      <c r="Y192" s="181"/>
      <c r="Z192" s="181"/>
      <c r="AA192" s="186"/>
      <c r="AT192" s="187" t="s">
        <v>215</v>
      </c>
      <c r="AU192" s="187" t="s">
        <v>163</v>
      </c>
      <c r="AV192" s="11" t="s">
        <v>111</v>
      </c>
      <c r="AW192" s="11" t="s">
        <v>35</v>
      </c>
      <c r="AX192" s="11" t="s">
        <v>78</v>
      </c>
      <c r="AY192" s="187" t="s">
        <v>150</v>
      </c>
    </row>
    <row r="193" spans="2:65" s="11" customFormat="1" ht="16.5" customHeight="1">
      <c r="B193" s="180"/>
      <c r="C193" s="181"/>
      <c r="D193" s="181"/>
      <c r="E193" s="182" t="s">
        <v>5</v>
      </c>
      <c r="F193" s="288" t="s">
        <v>592</v>
      </c>
      <c r="G193" s="289"/>
      <c r="H193" s="289"/>
      <c r="I193" s="289"/>
      <c r="J193" s="181"/>
      <c r="K193" s="183">
        <v>5.5</v>
      </c>
      <c r="L193" s="181"/>
      <c r="M193" s="181"/>
      <c r="N193" s="181"/>
      <c r="O193" s="181"/>
      <c r="P193" s="181"/>
      <c r="Q193" s="181"/>
      <c r="R193" s="184"/>
      <c r="T193" s="185"/>
      <c r="U193" s="181"/>
      <c r="V193" s="181"/>
      <c r="W193" s="181"/>
      <c r="X193" s="181"/>
      <c r="Y193" s="181"/>
      <c r="Z193" s="181"/>
      <c r="AA193" s="186"/>
      <c r="AT193" s="187" t="s">
        <v>215</v>
      </c>
      <c r="AU193" s="187" t="s">
        <v>163</v>
      </c>
      <c r="AV193" s="11" t="s">
        <v>111</v>
      </c>
      <c r="AW193" s="11" t="s">
        <v>35</v>
      </c>
      <c r="AX193" s="11" t="s">
        <v>78</v>
      </c>
      <c r="AY193" s="187" t="s">
        <v>150</v>
      </c>
    </row>
    <row r="194" spans="2:65" s="12" customFormat="1" ht="16.5" customHeight="1">
      <c r="B194" s="188"/>
      <c r="C194" s="189"/>
      <c r="D194" s="189"/>
      <c r="E194" s="190" t="s">
        <v>5</v>
      </c>
      <c r="F194" s="290" t="s">
        <v>217</v>
      </c>
      <c r="G194" s="291"/>
      <c r="H194" s="291"/>
      <c r="I194" s="291"/>
      <c r="J194" s="189"/>
      <c r="K194" s="191">
        <v>5.8</v>
      </c>
      <c r="L194" s="189"/>
      <c r="M194" s="189"/>
      <c r="N194" s="189"/>
      <c r="O194" s="189"/>
      <c r="P194" s="189"/>
      <c r="Q194" s="189"/>
      <c r="R194" s="192"/>
      <c r="T194" s="193"/>
      <c r="U194" s="189"/>
      <c r="V194" s="189"/>
      <c r="W194" s="189"/>
      <c r="X194" s="189"/>
      <c r="Y194" s="189"/>
      <c r="Z194" s="189"/>
      <c r="AA194" s="194"/>
      <c r="AT194" s="195" t="s">
        <v>215</v>
      </c>
      <c r="AU194" s="195" t="s">
        <v>163</v>
      </c>
      <c r="AV194" s="12" t="s">
        <v>167</v>
      </c>
      <c r="AW194" s="12" t="s">
        <v>35</v>
      </c>
      <c r="AX194" s="12" t="s">
        <v>86</v>
      </c>
      <c r="AY194" s="195" t="s">
        <v>150</v>
      </c>
    </row>
    <row r="195" spans="2:65" s="1" customFormat="1" ht="25.5" customHeight="1">
      <c r="B195" s="135"/>
      <c r="C195" s="164" t="s">
        <v>329</v>
      </c>
      <c r="D195" s="164" t="s">
        <v>151</v>
      </c>
      <c r="E195" s="165" t="s">
        <v>300</v>
      </c>
      <c r="F195" s="264" t="s">
        <v>301</v>
      </c>
      <c r="G195" s="264"/>
      <c r="H195" s="264"/>
      <c r="I195" s="264"/>
      <c r="J195" s="166" t="s">
        <v>226</v>
      </c>
      <c r="K195" s="167">
        <v>11.6</v>
      </c>
      <c r="L195" s="265">
        <v>0</v>
      </c>
      <c r="M195" s="265"/>
      <c r="N195" s="266">
        <f>ROUND(L195*K195,2)</f>
        <v>0</v>
      </c>
      <c r="O195" s="266"/>
      <c r="P195" s="266"/>
      <c r="Q195" s="266"/>
      <c r="R195" s="138"/>
      <c r="T195" s="168" t="s">
        <v>5</v>
      </c>
      <c r="U195" s="47" t="s">
        <v>43</v>
      </c>
      <c r="V195" s="39"/>
      <c r="W195" s="169">
        <f>V195*K195</f>
        <v>0</v>
      </c>
      <c r="X195" s="169">
        <v>0</v>
      </c>
      <c r="Y195" s="169">
        <f>X195*K195</f>
        <v>0</v>
      </c>
      <c r="Z195" s="169">
        <v>0</v>
      </c>
      <c r="AA195" s="170">
        <f>Z195*K195</f>
        <v>0</v>
      </c>
      <c r="AR195" s="22" t="s">
        <v>167</v>
      </c>
      <c r="AT195" s="22" t="s">
        <v>151</v>
      </c>
      <c r="AU195" s="22" t="s">
        <v>163</v>
      </c>
      <c r="AY195" s="22" t="s">
        <v>150</v>
      </c>
      <c r="BE195" s="109">
        <f>IF(U195="základní",N195,0)</f>
        <v>0</v>
      </c>
      <c r="BF195" s="109">
        <f>IF(U195="snížená",N195,0)</f>
        <v>0</v>
      </c>
      <c r="BG195" s="109">
        <f>IF(U195="zákl. přenesená",N195,0)</f>
        <v>0</v>
      </c>
      <c r="BH195" s="109">
        <f>IF(U195="sníž. přenesená",N195,0)</f>
        <v>0</v>
      </c>
      <c r="BI195" s="109">
        <f>IF(U195="nulová",N195,0)</f>
        <v>0</v>
      </c>
      <c r="BJ195" s="22" t="s">
        <v>86</v>
      </c>
      <c r="BK195" s="109">
        <f>ROUND(L195*K195,2)</f>
        <v>0</v>
      </c>
      <c r="BL195" s="22" t="s">
        <v>167</v>
      </c>
      <c r="BM195" s="22" t="s">
        <v>593</v>
      </c>
    </row>
    <row r="196" spans="2:65" s="11" customFormat="1" ht="16.5" customHeight="1">
      <c r="B196" s="180"/>
      <c r="C196" s="181"/>
      <c r="D196" s="181"/>
      <c r="E196" s="182" t="s">
        <v>5</v>
      </c>
      <c r="F196" s="303" t="s">
        <v>591</v>
      </c>
      <c r="G196" s="304"/>
      <c r="H196" s="304"/>
      <c r="I196" s="304"/>
      <c r="J196" s="181"/>
      <c r="K196" s="183">
        <v>0.3</v>
      </c>
      <c r="L196" s="181"/>
      <c r="M196" s="181"/>
      <c r="N196" s="181"/>
      <c r="O196" s="181"/>
      <c r="P196" s="181"/>
      <c r="Q196" s="181"/>
      <c r="R196" s="184"/>
      <c r="T196" s="185"/>
      <c r="U196" s="181"/>
      <c r="V196" s="181"/>
      <c r="W196" s="181"/>
      <c r="X196" s="181"/>
      <c r="Y196" s="181"/>
      <c r="Z196" s="181"/>
      <c r="AA196" s="186"/>
      <c r="AT196" s="187" t="s">
        <v>215</v>
      </c>
      <c r="AU196" s="187" t="s">
        <v>163</v>
      </c>
      <c r="AV196" s="11" t="s">
        <v>111</v>
      </c>
      <c r="AW196" s="11" t="s">
        <v>35</v>
      </c>
      <c r="AX196" s="11" t="s">
        <v>78</v>
      </c>
      <c r="AY196" s="187" t="s">
        <v>150</v>
      </c>
    </row>
    <row r="197" spans="2:65" s="11" customFormat="1" ht="16.5" customHeight="1">
      <c r="B197" s="180"/>
      <c r="C197" s="181"/>
      <c r="D197" s="181"/>
      <c r="E197" s="182" t="s">
        <v>5</v>
      </c>
      <c r="F197" s="288" t="s">
        <v>592</v>
      </c>
      <c r="G197" s="289"/>
      <c r="H197" s="289"/>
      <c r="I197" s="289"/>
      <c r="J197" s="181"/>
      <c r="K197" s="183">
        <v>5.5</v>
      </c>
      <c r="L197" s="181"/>
      <c r="M197" s="181"/>
      <c r="N197" s="181"/>
      <c r="O197" s="181"/>
      <c r="P197" s="181"/>
      <c r="Q197" s="181"/>
      <c r="R197" s="184"/>
      <c r="T197" s="185"/>
      <c r="U197" s="181"/>
      <c r="V197" s="181"/>
      <c r="W197" s="181"/>
      <c r="X197" s="181"/>
      <c r="Y197" s="181"/>
      <c r="Z197" s="181"/>
      <c r="AA197" s="186"/>
      <c r="AT197" s="187" t="s">
        <v>215</v>
      </c>
      <c r="AU197" s="187" t="s">
        <v>163</v>
      </c>
      <c r="AV197" s="11" t="s">
        <v>111</v>
      </c>
      <c r="AW197" s="11" t="s">
        <v>35</v>
      </c>
      <c r="AX197" s="11" t="s">
        <v>78</v>
      </c>
      <c r="AY197" s="187" t="s">
        <v>150</v>
      </c>
    </row>
    <row r="198" spans="2:65" s="12" customFormat="1" ht="25.5" customHeight="1">
      <c r="B198" s="188"/>
      <c r="C198" s="189"/>
      <c r="D198" s="189"/>
      <c r="E198" s="190" t="s">
        <v>5</v>
      </c>
      <c r="F198" s="290" t="s">
        <v>594</v>
      </c>
      <c r="G198" s="291"/>
      <c r="H198" s="291"/>
      <c r="I198" s="291"/>
      <c r="J198" s="189"/>
      <c r="K198" s="191">
        <v>5.8</v>
      </c>
      <c r="L198" s="189"/>
      <c r="M198" s="189"/>
      <c r="N198" s="189"/>
      <c r="O198" s="189"/>
      <c r="P198" s="189"/>
      <c r="Q198" s="189"/>
      <c r="R198" s="192"/>
      <c r="T198" s="193"/>
      <c r="U198" s="189"/>
      <c r="V198" s="189"/>
      <c r="W198" s="189"/>
      <c r="X198" s="189"/>
      <c r="Y198" s="189"/>
      <c r="Z198" s="189"/>
      <c r="AA198" s="194"/>
      <c r="AT198" s="195" t="s">
        <v>215</v>
      </c>
      <c r="AU198" s="195" t="s">
        <v>163</v>
      </c>
      <c r="AV198" s="12" t="s">
        <v>167</v>
      </c>
      <c r="AW198" s="12" t="s">
        <v>35</v>
      </c>
      <c r="AX198" s="12" t="s">
        <v>86</v>
      </c>
      <c r="AY198" s="195" t="s">
        <v>150</v>
      </c>
    </row>
    <row r="199" spans="2:65" s="1" customFormat="1" ht="25.5" customHeight="1">
      <c r="B199" s="135"/>
      <c r="C199" s="164" t="s">
        <v>595</v>
      </c>
      <c r="D199" s="164" t="s">
        <v>151</v>
      </c>
      <c r="E199" s="165" t="s">
        <v>596</v>
      </c>
      <c r="F199" s="264" t="s">
        <v>597</v>
      </c>
      <c r="G199" s="264"/>
      <c r="H199" s="264"/>
      <c r="I199" s="264"/>
      <c r="J199" s="166" t="s">
        <v>226</v>
      </c>
      <c r="K199" s="167">
        <v>0.3</v>
      </c>
      <c r="L199" s="265">
        <v>0</v>
      </c>
      <c r="M199" s="265"/>
      <c r="N199" s="266">
        <f>ROUND(L199*K199,2)</f>
        <v>0</v>
      </c>
      <c r="O199" s="266"/>
      <c r="P199" s="266"/>
      <c r="Q199" s="266"/>
      <c r="R199" s="138"/>
      <c r="T199" s="168" t="s">
        <v>5</v>
      </c>
      <c r="U199" s="47" t="s">
        <v>43</v>
      </c>
      <c r="V199" s="39"/>
      <c r="W199" s="169">
        <f>V199*K199</f>
        <v>0</v>
      </c>
      <c r="X199" s="169">
        <v>0</v>
      </c>
      <c r="Y199" s="169">
        <f>X199*K199</f>
        <v>0</v>
      </c>
      <c r="Z199" s="169">
        <v>0</v>
      </c>
      <c r="AA199" s="170">
        <f>Z199*K199</f>
        <v>0</v>
      </c>
      <c r="AR199" s="22" t="s">
        <v>167</v>
      </c>
      <c r="AT199" s="22" t="s">
        <v>151</v>
      </c>
      <c r="AU199" s="22" t="s">
        <v>163</v>
      </c>
      <c r="AY199" s="22" t="s">
        <v>150</v>
      </c>
      <c r="BE199" s="109">
        <f>IF(U199="základní",N199,0)</f>
        <v>0</v>
      </c>
      <c r="BF199" s="109">
        <f>IF(U199="snížená",N199,0)</f>
        <v>0</v>
      </c>
      <c r="BG199" s="109">
        <f>IF(U199="zákl. přenesená",N199,0)</f>
        <v>0</v>
      </c>
      <c r="BH199" s="109">
        <f>IF(U199="sníž. přenesená",N199,0)</f>
        <v>0</v>
      </c>
      <c r="BI199" s="109">
        <f>IF(U199="nulová",N199,0)</f>
        <v>0</v>
      </c>
      <c r="BJ199" s="22" t="s">
        <v>86</v>
      </c>
      <c r="BK199" s="109">
        <f>ROUND(L199*K199,2)</f>
        <v>0</v>
      </c>
      <c r="BL199" s="22" t="s">
        <v>167</v>
      </c>
      <c r="BM199" s="22" t="s">
        <v>598</v>
      </c>
    </row>
    <row r="200" spans="2:65" s="11" customFormat="1" ht="16.5" customHeight="1">
      <c r="B200" s="180"/>
      <c r="C200" s="181"/>
      <c r="D200" s="181"/>
      <c r="E200" s="182" t="s">
        <v>5</v>
      </c>
      <c r="F200" s="303" t="s">
        <v>591</v>
      </c>
      <c r="G200" s="304"/>
      <c r="H200" s="304"/>
      <c r="I200" s="304"/>
      <c r="J200" s="181"/>
      <c r="K200" s="183">
        <v>0.3</v>
      </c>
      <c r="L200" s="181"/>
      <c r="M200" s="181"/>
      <c r="N200" s="181"/>
      <c r="O200" s="181"/>
      <c r="P200" s="181"/>
      <c r="Q200" s="181"/>
      <c r="R200" s="184"/>
      <c r="T200" s="185"/>
      <c r="U200" s="181"/>
      <c r="V200" s="181"/>
      <c r="W200" s="181"/>
      <c r="X200" s="181"/>
      <c r="Y200" s="181"/>
      <c r="Z200" s="181"/>
      <c r="AA200" s="186"/>
      <c r="AT200" s="187" t="s">
        <v>215</v>
      </c>
      <c r="AU200" s="187" t="s">
        <v>163</v>
      </c>
      <c r="AV200" s="11" t="s">
        <v>111</v>
      </c>
      <c r="AW200" s="11" t="s">
        <v>35</v>
      </c>
      <c r="AX200" s="11" t="s">
        <v>86</v>
      </c>
      <c r="AY200" s="187" t="s">
        <v>150</v>
      </c>
    </row>
    <row r="201" spans="2:65" s="13" customFormat="1" ht="21.6" customHeight="1">
      <c r="B201" s="200"/>
      <c r="C201" s="201"/>
      <c r="D201" s="202" t="s">
        <v>418</v>
      </c>
      <c r="E201" s="202"/>
      <c r="F201" s="202"/>
      <c r="G201" s="202"/>
      <c r="H201" s="202"/>
      <c r="I201" s="202"/>
      <c r="J201" s="202"/>
      <c r="K201" s="202"/>
      <c r="L201" s="202"/>
      <c r="M201" s="202"/>
      <c r="N201" s="307">
        <f>BK201</f>
        <v>0</v>
      </c>
      <c r="O201" s="308"/>
      <c r="P201" s="308"/>
      <c r="Q201" s="308"/>
      <c r="R201" s="203"/>
      <c r="T201" s="204"/>
      <c r="U201" s="201"/>
      <c r="V201" s="201"/>
      <c r="W201" s="205">
        <f>W202</f>
        <v>0</v>
      </c>
      <c r="X201" s="201"/>
      <c r="Y201" s="205">
        <f>Y202</f>
        <v>0</v>
      </c>
      <c r="Z201" s="201"/>
      <c r="AA201" s="206">
        <f>AA202</f>
        <v>0</v>
      </c>
      <c r="AR201" s="207" t="s">
        <v>86</v>
      </c>
      <c r="AT201" s="208" t="s">
        <v>77</v>
      </c>
      <c r="AU201" s="208" t="s">
        <v>163</v>
      </c>
      <c r="AY201" s="207" t="s">
        <v>150</v>
      </c>
      <c r="BK201" s="209">
        <f>BK202</f>
        <v>0</v>
      </c>
    </row>
    <row r="202" spans="2:65" s="1" customFormat="1" ht="25.5" customHeight="1">
      <c r="B202" s="135"/>
      <c r="C202" s="164" t="s">
        <v>333</v>
      </c>
      <c r="D202" s="164" t="s">
        <v>151</v>
      </c>
      <c r="E202" s="165" t="s">
        <v>599</v>
      </c>
      <c r="F202" s="264" t="s">
        <v>600</v>
      </c>
      <c r="G202" s="264"/>
      <c r="H202" s="264"/>
      <c r="I202" s="264"/>
      <c r="J202" s="166" t="s">
        <v>226</v>
      </c>
      <c r="K202" s="167">
        <v>4.0000000000000001E-3</v>
      </c>
      <c r="L202" s="265">
        <v>0</v>
      </c>
      <c r="M202" s="265"/>
      <c r="N202" s="266">
        <f>ROUND(L202*K202,2)</f>
        <v>0</v>
      </c>
      <c r="O202" s="266"/>
      <c r="P202" s="266"/>
      <c r="Q202" s="266"/>
      <c r="R202" s="138"/>
      <c r="T202" s="168" t="s">
        <v>5</v>
      </c>
      <c r="U202" s="47" t="s">
        <v>43</v>
      </c>
      <c r="V202" s="39"/>
      <c r="W202" s="169">
        <f>V202*K202</f>
        <v>0</v>
      </c>
      <c r="X202" s="169">
        <v>0</v>
      </c>
      <c r="Y202" s="169">
        <f>X202*K202</f>
        <v>0</v>
      </c>
      <c r="Z202" s="169">
        <v>0</v>
      </c>
      <c r="AA202" s="170">
        <f>Z202*K202</f>
        <v>0</v>
      </c>
      <c r="AR202" s="22" t="s">
        <v>167</v>
      </c>
      <c r="AT202" s="22" t="s">
        <v>151</v>
      </c>
      <c r="AU202" s="22" t="s">
        <v>167</v>
      </c>
      <c r="AY202" s="22" t="s">
        <v>150</v>
      </c>
      <c r="BE202" s="109">
        <f>IF(U202="základní",N202,0)</f>
        <v>0</v>
      </c>
      <c r="BF202" s="109">
        <f>IF(U202="snížená",N202,0)</f>
        <v>0</v>
      </c>
      <c r="BG202" s="109">
        <f>IF(U202="zákl. přenesená",N202,0)</f>
        <v>0</v>
      </c>
      <c r="BH202" s="109">
        <f>IF(U202="sníž. přenesená",N202,0)</f>
        <v>0</v>
      </c>
      <c r="BI202" s="109">
        <f>IF(U202="nulová",N202,0)</f>
        <v>0</v>
      </c>
      <c r="BJ202" s="22" t="s">
        <v>86</v>
      </c>
      <c r="BK202" s="109">
        <f>ROUND(L202*K202,2)</f>
        <v>0</v>
      </c>
      <c r="BL202" s="22" t="s">
        <v>167</v>
      </c>
      <c r="BM202" s="22" t="s">
        <v>601</v>
      </c>
    </row>
    <row r="203" spans="2:65" s="1" customFormat="1" ht="49.9" hidden="1" customHeight="1">
      <c r="B203" s="38"/>
      <c r="C203" s="39"/>
      <c r="D203" s="155" t="s">
        <v>195</v>
      </c>
      <c r="E203" s="39"/>
      <c r="F203" s="39"/>
      <c r="G203" s="39"/>
      <c r="H203" s="39"/>
      <c r="I203" s="39"/>
      <c r="J203" s="39"/>
      <c r="K203" s="39"/>
      <c r="L203" s="39"/>
      <c r="M203" s="39"/>
      <c r="N203" s="294">
        <f>BK203</f>
        <v>0</v>
      </c>
      <c r="O203" s="295"/>
      <c r="P203" s="295"/>
      <c r="Q203" s="295"/>
      <c r="R203" s="40"/>
      <c r="T203" s="172"/>
      <c r="U203" s="59"/>
      <c r="V203" s="59"/>
      <c r="W203" s="59"/>
      <c r="X203" s="59"/>
      <c r="Y203" s="59"/>
      <c r="Z203" s="59"/>
      <c r="AA203" s="61"/>
      <c r="AT203" s="22" t="s">
        <v>77</v>
      </c>
      <c r="AU203" s="22" t="s">
        <v>78</v>
      </c>
      <c r="AY203" s="22" t="s">
        <v>196</v>
      </c>
      <c r="BK203" s="109">
        <v>0</v>
      </c>
    </row>
    <row r="204" spans="2:65" s="1" customFormat="1" ht="6.95" customHeight="1">
      <c r="B204" s="62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4"/>
    </row>
  </sheetData>
  <mergeCells count="26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F164:I164"/>
    <mergeCell ref="F165:I165"/>
    <mergeCell ref="F167:I167"/>
    <mergeCell ref="L167:M167"/>
    <mergeCell ref="N167:Q16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F181:I181"/>
    <mergeCell ref="L181:M181"/>
    <mergeCell ref="N181:Q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L185:M185"/>
    <mergeCell ref="N185:Q185"/>
    <mergeCell ref="F197:I197"/>
    <mergeCell ref="F198:I198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1:I191"/>
    <mergeCell ref="L191:M191"/>
    <mergeCell ref="N191:Q191"/>
    <mergeCell ref="N203:Q203"/>
    <mergeCell ref="H1:K1"/>
    <mergeCell ref="S2:AC2"/>
    <mergeCell ref="F199:I199"/>
    <mergeCell ref="L199:M199"/>
    <mergeCell ref="N199:Q199"/>
    <mergeCell ref="F200:I200"/>
    <mergeCell ref="F202:I202"/>
    <mergeCell ref="L202:M202"/>
    <mergeCell ref="N202:Q202"/>
    <mergeCell ref="N121:Q121"/>
    <mergeCell ref="N122:Q122"/>
    <mergeCell ref="N123:Q123"/>
    <mergeCell ref="N166:Q166"/>
    <mergeCell ref="N180:Q180"/>
    <mergeCell ref="N190:Q190"/>
    <mergeCell ref="N201:Q201"/>
    <mergeCell ref="F192:I192"/>
    <mergeCell ref="F193:I193"/>
    <mergeCell ref="F194:I194"/>
    <mergeCell ref="F195:I195"/>
    <mergeCell ref="L195:M195"/>
    <mergeCell ref="N195:Q195"/>
    <mergeCell ref="F196:I196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0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106</v>
      </c>
      <c r="G1" s="17"/>
      <c r="H1" s="263" t="s">
        <v>107</v>
      </c>
      <c r="I1" s="263"/>
      <c r="J1" s="263"/>
      <c r="K1" s="263"/>
      <c r="L1" s="17" t="s">
        <v>108</v>
      </c>
      <c r="M1" s="15"/>
      <c r="N1" s="15"/>
      <c r="O1" s="16" t="s">
        <v>109</v>
      </c>
      <c r="P1" s="15"/>
      <c r="Q1" s="15"/>
      <c r="R1" s="15"/>
      <c r="S1" s="17" t="s">
        <v>110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2" t="s">
        <v>7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S2" s="211" t="s">
        <v>8</v>
      </c>
      <c r="T2" s="212"/>
      <c r="U2" s="212"/>
      <c r="V2" s="212"/>
      <c r="W2" s="212"/>
      <c r="X2" s="212"/>
      <c r="Y2" s="212"/>
      <c r="Z2" s="212"/>
      <c r="AA2" s="212"/>
      <c r="AB2" s="212"/>
      <c r="AC2" s="212"/>
      <c r="AT2" s="22" t="s">
        <v>96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111</v>
      </c>
    </row>
    <row r="4" spans="1:66" ht="36.950000000000003" customHeight="1">
      <c r="B4" s="26"/>
      <c r="C4" s="226" t="s">
        <v>112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7"/>
      <c r="T4" s="21" t="s">
        <v>13</v>
      </c>
      <c r="AT4" s="22" t="s">
        <v>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19</v>
      </c>
      <c r="E6" s="29"/>
      <c r="F6" s="267" t="str">
        <f>'Rekapitulace stavby'!K6</f>
        <v>Rekonstrukce čerpadel velké cirkulace VN na ÚČOV v Ostravě – Přívoze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9"/>
      <c r="R6" s="27"/>
    </row>
    <row r="7" spans="1:66" s="1" customFormat="1" ht="32.85" customHeight="1">
      <c r="B7" s="38"/>
      <c r="C7" s="39"/>
      <c r="D7" s="32" t="s">
        <v>113</v>
      </c>
      <c r="E7" s="39"/>
      <c r="F7" s="248" t="s">
        <v>602</v>
      </c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39"/>
      <c r="R7" s="40"/>
    </row>
    <row r="8" spans="1:66" s="1" customFormat="1" ht="14.45" customHeight="1">
      <c r="B8" s="38"/>
      <c r="C8" s="39"/>
      <c r="D8" s="33" t="s">
        <v>21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22</v>
      </c>
      <c r="N8" s="39"/>
      <c r="O8" s="31" t="s">
        <v>5</v>
      </c>
      <c r="P8" s="39"/>
      <c r="Q8" s="39"/>
      <c r="R8" s="40"/>
    </row>
    <row r="9" spans="1:66" s="1" customFormat="1" ht="14.45" customHeight="1">
      <c r="B9" s="38"/>
      <c r="C9" s="39"/>
      <c r="D9" s="33" t="s">
        <v>23</v>
      </c>
      <c r="E9" s="39"/>
      <c r="F9" s="31" t="s">
        <v>24</v>
      </c>
      <c r="G9" s="39"/>
      <c r="H9" s="39"/>
      <c r="I9" s="39"/>
      <c r="J9" s="39"/>
      <c r="K9" s="39"/>
      <c r="L9" s="39"/>
      <c r="M9" s="33" t="s">
        <v>25</v>
      </c>
      <c r="N9" s="39"/>
      <c r="O9" s="285" t="str">
        <f>'Rekapitulace stavby'!AN8</f>
        <v>15. 12. 2016</v>
      </c>
      <c r="P9" s="270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27</v>
      </c>
      <c r="E11" s="39"/>
      <c r="F11" s="39"/>
      <c r="G11" s="39"/>
      <c r="H11" s="39"/>
      <c r="I11" s="39"/>
      <c r="J11" s="39"/>
      <c r="K11" s="39"/>
      <c r="L11" s="39"/>
      <c r="M11" s="33" t="s">
        <v>28</v>
      </c>
      <c r="N11" s="39"/>
      <c r="O11" s="246" t="s">
        <v>5</v>
      </c>
      <c r="P11" s="246"/>
      <c r="Q11" s="39"/>
      <c r="R11" s="40"/>
    </row>
    <row r="12" spans="1:66" s="1" customFormat="1" ht="18" customHeight="1">
      <c r="B12" s="38"/>
      <c r="C12" s="39"/>
      <c r="D12" s="39"/>
      <c r="E12" s="31" t="s">
        <v>29</v>
      </c>
      <c r="F12" s="39"/>
      <c r="G12" s="39"/>
      <c r="H12" s="39"/>
      <c r="I12" s="39"/>
      <c r="J12" s="39"/>
      <c r="K12" s="39"/>
      <c r="L12" s="39"/>
      <c r="M12" s="33" t="s">
        <v>30</v>
      </c>
      <c r="N12" s="39"/>
      <c r="O12" s="246" t="s">
        <v>5</v>
      </c>
      <c r="P12" s="246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31</v>
      </c>
      <c r="E14" s="39"/>
      <c r="F14" s="39"/>
      <c r="G14" s="39"/>
      <c r="H14" s="39"/>
      <c r="I14" s="39"/>
      <c r="J14" s="39"/>
      <c r="K14" s="39"/>
      <c r="L14" s="39"/>
      <c r="M14" s="33" t="s">
        <v>28</v>
      </c>
      <c r="N14" s="39"/>
      <c r="O14" s="286" t="str">
        <f>IF('Rekapitulace stavby'!AN13="","",'Rekapitulace stavby'!AN13)</f>
        <v>Vyplň údaj</v>
      </c>
      <c r="P14" s="246"/>
      <c r="Q14" s="39"/>
      <c r="R14" s="40"/>
    </row>
    <row r="15" spans="1:66" s="1" customFormat="1" ht="18" customHeight="1">
      <c r="B15" s="38"/>
      <c r="C15" s="39"/>
      <c r="D15" s="39"/>
      <c r="E15" s="286" t="str">
        <f>IF('Rekapitulace stavby'!E14="","",'Rekapitulace stavby'!E14)</f>
        <v>Vyplň údaj</v>
      </c>
      <c r="F15" s="287"/>
      <c r="G15" s="287"/>
      <c r="H15" s="287"/>
      <c r="I15" s="287"/>
      <c r="J15" s="287"/>
      <c r="K15" s="287"/>
      <c r="L15" s="287"/>
      <c r="M15" s="33" t="s">
        <v>30</v>
      </c>
      <c r="N15" s="39"/>
      <c r="O15" s="286" t="str">
        <f>IF('Rekapitulace stavby'!AN14="","",'Rekapitulace stavby'!AN14)</f>
        <v>Vyplň údaj</v>
      </c>
      <c r="P15" s="246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33</v>
      </c>
      <c r="E17" s="39"/>
      <c r="F17" s="39"/>
      <c r="G17" s="39"/>
      <c r="H17" s="39"/>
      <c r="I17" s="39"/>
      <c r="J17" s="39"/>
      <c r="K17" s="39"/>
      <c r="L17" s="39"/>
      <c r="M17" s="33" t="s">
        <v>28</v>
      </c>
      <c r="N17" s="39"/>
      <c r="O17" s="246" t="s">
        <v>5</v>
      </c>
      <c r="P17" s="246"/>
      <c r="Q17" s="39"/>
      <c r="R17" s="40"/>
    </row>
    <row r="18" spans="2:18" s="1" customFormat="1" ht="18" customHeight="1">
      <c r="B18" s="38"/>
      <c r="C18" s="39"/>
      <c r="D18" s="39"/>
      <c r="E18" s="31" t="s">
        <v>603</v>
      </c>
      <c r="F18" s="39"/>
      <c r="G18" s="39"/>
      <c r="H18" s="39"/>
      <c r="I18" s="39"/>
      <c r="J18" s="39"/>
      <c r="K18" s="39"/>
      <c r="L18" s="39"/>
      <c r="M18" s="33" t="s">
        <v>30</v>
      </c>
      <c r="N18" s="39"/>
      <c r="O18" s="246" t="s">
        <v>5</v>
      </c>
      <c r="P18" s="246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36</v>
      </c>
      <c r="E20" s="39"/>
      <c r="F20" s="39"/>
      <c r="G20" s="39"/>
      <c r="H20" s="39"/>
      <c r="I20" s="39"/>
      <c r="J20" s="39"/>
      <c r="K20" s="39"/>
      <c r="L20" s="39"/>
      <c r="M20" s="33" t="s">
        <v>28</v>
      </c>
      <c r="N20" s="39"/>
      <c r="O20" s="246" t="s">
        <v>5</v>
      </c>
      <c r="P20" s="246"/>
      <c r="Q20" s="39"/>
      <c r="R20" s="40"/>
    </row>
    <row r="21" spans="2:18" s="1" customFormat="1" ht="18" customHeight="1">
      <c r="B21" s="38"/>
      <c r="C21" s="39"/>
      <c r="D21" s="39"/>
      <c r="E21" s="31" t="s">
        <v>604</v>
      </c>
      <c r="F21" s="39"/>
      <c r="G21" s="39"/>
      <c r="H21" s="39"/>
      <c r="I21" s="39"/>
      <c r="J21" s="39"/>
      <c r="K21" s="39"/>
      <c r="L21" s="39"/>
      <c r="M21" s="33" t="s">
        <v>30</v>
      </c>
      <c r="N21" s="39"/>
      <c r="O21" s="246" t="s">
        <v>5</v>
      </c>
      <c r="P21" s="246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38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251" t="s">
        <v>5</v>
      </c>
      <c r="F24" s="251"/>
      <c r="G24" s="251"/>
      <c r="H24" s="251"/>
      <c r="I24" s="251"/>
      <c r="J24" s="251"/>
      <c r="K24" s="251"/>
      <c r="L24" s="251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115</v>
      </c>
      <c r="E27" s="39"/>
      <c r="F27" s="39"/>
      <c r="G27" s="39"/>
      <c r="H27" s="39"/>
      <c r="I27" s="39"/>
      <c r="J27" s="39"/>
      <c r="K27" s="39"/>
      <c r="L27" s="39"/>
      <c r="M27" s="252">
        <f>N88</f>
        <v>0</v>
      </c>
      <c r="N27" s="252"/>
      <c r="O27" s="252"/>
      <c r="P27" s="252"/>
      <c r="Q27" s="39"/>
      <c r="R27" s="40"/>
    </row>
    <row r="28" spans="2:18" s="1" customFormat="1" ht="14.45" customHeight="1">
      <c r="B28" s="38"/>
      <c r="C28" s="39"/>
      <c r="D28" s="37" t="s">
        <v>100</v>
      </c>
      <c r="E28" s="39"/>
      <c r="F28" s="39"/>
      <c r="G28" s="39"/>
      <c r="H28" s="39"/>
      <c r="I28" s="39"/>
      <c r="J28" s="39"/>
      <c r="K28" s="39"/>
      <c r="L28" s="39"/>
      <c r="M28" s="252">
        <f>N95</f>
        <v>0</v>
      </c>
      <c r="N28" s="252"/>
      <c r="O28" s="252"/>
      <c r="P28" s="252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41</v>
      </c>
      <c r="E30" s="39"/>
      <c r="F30" s="39"/>
      <c r="G30" s="39"/>
      <c r="H30" s="39"/>
      <c r="I30" s="39"/>
      <c r="J30" s="39"/>
      <c r="K30" s="39"/>
      <c r="L30" s="39"/>
      <c r="M30" s="284">
        <f>ROUND(M27+M28,2)</f>
        <v>0</v>
      </c>
      <c r="N30" s="269"/>
      <c r="O30" s="269"/>
      <c r="P30" s="269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42</v>
      </c>
      <c r="E32" s="45" t="s">
        <v>43</v>
      </c>
      <c r="F32" s="46">
        <v>0.21</v>
      </c>
      <c r="G32" s="121" t="s">
        <v>44</v>
      </c>
      <c r="H32" s="281">
        <f>(SUM(BE95:BE102)+SUM(BE120:BE258))</f>
        <v>0</v>
      </c>
      <c r="I32" s="269"/>
      <c r="J32" s="269"/>
      <c r="K32" s="39"/>
      <c r="L32" s="39"/>
      <c r="M32" s="281">
        <f>ROUND((SUM(BE95:BE102)+SUM(BE120:BE258)), 2)*F32</f>
        <v>0</v>
      </c>
      <c r="N32" s="269"/>
      <c r="O32" s="269"/>
      <c r="P32" s="269"/>
      <c r="Q32" s="39"/>
      <c r="R32" s="40"/>
    </row>
    <row r="33" spans="2:18" s="1" customFormat="1" ht="14.45" customHeight="1">
      <c r="B33" s="38"/>
      <c r="C33" s="39"/>
      <c r="D33" s="39"/>
      <c r="E33" s="45" t="s">
        <v>45</v>
      </c>
      <c r="F33" s="46">
        <v>0.15</v>
      </c>
      <c r="G33" s="121" t="s">
        <v>44</v>
      </c>
      <c r="H33" s="281">
        <f>(SUM(BF95:BF102)+SUM(BF120:BF258))</f>
        <v>0</v>
      </c>
      <c r="I33" s="269"/>
      <c r="J33" s="269"/>
      <c r="K33" s="39"/>
      <c r="L33" s="39"/>
      <c r="M33" s="281">
        <f>ROUND((SUM(BF95:BF102)+SUM(BF120:BF258)), 2)*F33</f>
        <v>0</v>
      </c>
      <c r="N33" s="269"/>
      <c r="O33" s="269"/>
      <c r="P33" s="269"/>
      <c r="Q33" s="39"/>
      <c r="R33" s="40"/>
    </row>
    <row r="34" spans="2:18" s="1" customFormat="1" ht="14.45" hidden="1" customHeight="1">
      <c r="B34" s="38"/>
      <c r="C34" s="39"/>
      <c r="D34" s="39"/>
      <c r="E34" s="45" t="s">
        <v>46</v>
      </c>
      <c r="F34" s="46">
        <v>0.21</v>
      </c>
      <c r="G34" s="121" t="s">
        <v>44</v>
      </c>
      <c r="H34" s="281">
        <f>(SUM(BG95:BG102)+SUM(BG120:BG258))</f>
        <v>0</v>
      </c>
      <c r="I34" s="269"/>
      <c r="J34" s="269"/>
      <c r="K34" s="39"/>
      <c r="L34" s="39"/>
      <c r="M34" s="281">
        <v>0</v>
      </c>
      <c r="N34" s="269"/>
      <c r="O34" s="269"/>
      <c r="P34" s="269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47</v>
      </c>
      <c r="F35" s="46">
        <v>0.15</v>
      </c>
      <c r="G35" s="121" t="s">
        <v>44</v>
      </c>
      <c r="H35" s="281">
        <f>(SUM(BH95:BH102)+SUM(BH120:BH258))</f>
        <v>0</v>
      </c>
      <c r="I35" s="269"/>
      <c r="J35" s="269"/>
      <c r="K35" s="39"/>
      <c r="L35" s="39"/>
      <c r="M35" s="281">
        <v>0</v>
      </c>
      <c r="N35" s="269"/>
      <c r="O35" s="269"/>
      <c r="P35" s="269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48</v>
      </c>
      <c r="F36" s="46">
        <v>0</v>
      </c>
      <c r="G36" s="121" t="s">
        <v>44</v>
      </c>
      <c r="H36" s="281">
        <f>(SUM(BI95:BI102)+SUM(BI120:BI258))</f>
        <v>0</v>
      </c>
      <c r="I36" s="269"/>
      <c r="J36" s="269"/>
      <c r="K36" s="39"/>
      <c r="L36" s="39"/>
      <c r="M36" s="281">
        <v>0</v>
      </c>
      <c r="N36" s="269"/>
      <c r="O36" s="269"/>
      <c r="P36" s="269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49</v>
      </c>
      <c r="E38" s="78"/>
      <c r="F38" s="78"/>
      <c r="G38" s="123" t="s">
        <v>50</v>
      </c>
      <c r="H38" s="124" t="s">
        <v>51</v>
      </c>
      <c r="I38" s="78"/>
      <c r="J38" s="78"/>
      <c r="K38" s="78"/>
      <c r="L38" s="282">
        <f>SUM(M30:M36)</f>
        <v>0</v>
      </c>
      <c r="M38" s="282"/>
      <c r="N38" s="282"/>
      <c r="O38" s="282"/>
      <c r="P38" s="283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52</v>
      </c>
      <c r="E50" s="54"/>
      <c r="F50" s="54"/>
      <c r="G50" s="54"/>
      <c r="H50" s="55"/>
      <c r="I50" s="39"/>
      <c r="J50" s="53" t="s">
        <v>53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54</v>
      </c>
      <c r="E59" s="59"/>
      <c r="F59" s="59"/>
      <c r="G59" s="60" t="s">
        <v>55</v>
      </c>
      <c r="H59" s="61"/>
      <c r="I59" s="39"/>
      <c r="J59" s="58" t="s">
        <v>54</v>
      </c>
      <c r="K59" s="59"/>
      <c r="L59" s="59"/>
      <c r="M59" s="59"/>
      <c r="N59" s="60" t="s">
        <v>55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56</v>
      </c>
      <c r="E61" s="54"/>
      <c r="F61" s="54"/>
      <c r="G61" s="54"/>
      <c r="H61" s="55"/>
      <c r="I61" s="39"/>
      <c r="J61" s="53" t="s">
        <v>57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54</v>
      </c>
      <c r="E70" s="59"/>
      <c r="F70" s="59"/>
      <c r="G70" s="60" t="s">
        <v>55</v>
      </c>
      <c r="H70" s="61"/>
      <c r="I70" s="39"/>
      <c r="J70" s="58" t="s">
        <v>54</v>
      </c>
      <c r="K70" s="59"/>
      <c r="L70" s="59"/>
      <c r="M70" s="59"/>
      <c r="N70" s="60" t="s">
        <v>55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26" t="s">
        <v>116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19</v>
      </c>
      <c r="D78" s="39"/>
      <c r="E78" s="39"/>
      <c r="F78" s="267" t="str">
        <f>F6</f>
        <v>Rekonstrukce čerpadel velké cirkulace VN na ÚČOV v Ostravě – Přívoze</v>
      </c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39"/>
      <c r="R78" s="40"/>
    </row>
    <row r="79" spans="2:18" s="1" customFormat="1" ht="36.950000000000003" customHeight="1">
      <c r="B79" s="38"/>
      <c r="C79" s="72" t="s">
        <v>113</v>
      </c>
      <c r="D79" s="39"/>
      <c r="E79" s="39"/>
      <c r="F79" s="228" t="str">
        <f>F7</f>
        <v>PS 01.2 - Elektroinstalace + ASŘTP</v>
      </c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65" s="1" customFormat="1" ht="18" customHeight="1">
      <c r="B81" s="38"/>
      <c r="C81" s="33" t="s">
        <v>23</v>
      </c>
      <c r="D81" s="39"/>
      <c r="E81" s="39"/>
      <c r="F81" s="31" t="str">
        <f>F9</f>
        <v>Ostrava-Přívoz</v>
      </c>
      <c r="G81" s="39"/>
      <c r="H81" s="39"/>
      <c r="I81" s="39"/>
      <c r="J81" s="39"/>
      <c r="K81" s="33" t="s">
        <v>25</v>
      </c>
      <c r="L81" s="39"/>
      <c r="M81" s="270" t="str">
        <f>IF(O9="","",O9)</f>
        <v>15. 12. 2016</v>
      </c>
      <c r="N81" s="270"/>
      <c r="O81" s="270"/>
      <c r="P81" s="270"/>
      <c r="Q81" s="39"/>
      <c r="R81" s="40"/>
    </row>
    <row r="82" spans="2:65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65" s="1" customFormat="1" ht="15">
      <c r="B83" s="38"/>
      <c r="C83" s="33" t="s">
        <v>27</v>
      </c>
      <c r="D83" s="39"/>
      <c r="E83" s="39"/>
      <c r="F83" s="31" t="str">
        <f>E12</f>
        <v xml:space="preserve">Statutární město Ostrava </v>
      </c>
      <c r="G83" s="39"/>
      <c r="H83" s="39"/>
      <c r="I83" s="39"/>
      <c r="J83" s="39"/>
      <c r="K83" s="33" t="s">
        <v>33</v>
      </c>
      <c r="L83" s="39"/>
      <c r="M83" s="246" t="str">
        <f>E18</f>
        <v>Prospect, s.r.o.</v>
      </c>
      <c r="N83" s="246"/>
      <c r="O83" s="246"/>
      <c r="P83" s="246"/>
      <c r="Q83" s="246"/>
      <c r="R83" s="40"/>
    </row>
    <row r="84" spans="2:65" s="1" customFormat="1" ht="14.45" customHeight="1">
      <c r="B84" s="38"/>
      <c r="C84" s="33" t="s">
        <v>31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36</v>
      </c>
      <c r="L84" s="39"/>
      <c r="M84" s="246" t="str">
        <f>E21</f>
        <v>Ing. Aleš Vehovský</v>
      </c>
      <c r="N84" s="246"/>
      <c r="O84" s="246"/>
      <c r="P84" s="246"/>
      <c r="Q84" s="246"/>
      <c r="R84" s="40"/>
    </row>
    <row r="85" spans="2:65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65" s="1" customFormat="1" ht="29.25" customHeight="1">
      <c r="B86" s="38"/>
      <c r="C86" s="279" t="s">
        <v>117</v>
      </c>
      <c r="D86" s="280"/>
      <c r="E86" s="280"/>
      <c r="F86" s="280"/>
      <c r="G86" s="280"/>
      <c r="H86" s="117"/>
      <c r="I86" s="117"/>
      <c r="J86" s="117"/>
      <c r="K86" s="117"/>
      <c r="L86" s="117"/>
      <c r="M86" s="117"/>
      <c r="N86" s="279" t="s">
        <v>118</v>
      </c>
      <c r="O86" s="280"/>
      <c r="P86" s="280"/>
      <c r="Q86" s="280"/>
      <c r="R86" s="40"/>
    </row>
    <row r="87" spans="2:65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65" s="1" customFormat="1" ht="29.25" customHeight="1">
      <c r="B88" s="38"/>
      <c r="C88" s="125" t="s">
        <v>119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18">
        <f>N120</f>
        <v>0</v>
      </c>
      <c r="O88" s="277"/>
      <c r="P88" s="277"/>
      <c r="Q88" s="277"/>
      <c r="R88" s="40"/>
      <c r="AU88" s="22" t="s">
        <v>120</v>
      </c>
    </row>
    <row r="89" spans="2:65" s="6" customFormat="1" ht="24.95" customHeight="1">
      <c r="B89" s="126"/>
      <c r="C89" s="127"/>
      <c r="D89" s="128" t="s">
        <v>200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60">
        <f>N121</f>
        <v>0</v>
      </c>
      <c r="O89" s="275"/>
      <c r="P89" s="275"/>
      <c r="Q89" s="275"/>
      <c r="R89" s="129"/>
    </row>
    <row r="90" spans="2:65" s="7" customFormat="1" ht="19.899999999999999" customHeight="1">
      <c r="B90" s="130"/>
      <c r="C90" s="131"/>
      <c r="D90" s="105" t="s">
        <v>605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16">
        <f>N122</f>
        <v>0</v>
      </c>
      <c r="O90" s="276"/>
      <c r="P90" s="276"/>
      <c r="Q90" s="276"/>
      <c r="R90" s="132"/>
    </row>
    <row r="91" spans="2:65" s="7" customFormat="1" ht="19.899999999999999" customHeight="1">
      <c r="B91" s="130"/>
      <c r="C91" s="131"/>
      <c r="D91" s="105" t="s">
        <v>606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16">
        <f>N139</f>
        <v>0</v>
      </c>
      <c r="O91" s="276"/>
      <c r="P91" s="276"/>
      <c r="Q91" s="276"/>
      <c r="R91" s="132"/>
    </row>
    <row r="92" spans="2:65" s="7" customFormat="1" ht="19.899999999999999" customHeight="1">
      <c r="B92" s="130"/>
      <c r="C92" s="131"/>
      <c r="D92" s="105" t="s">
        <v>607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16">
        <f>N188</f>
        <v>0</v>
      </c>
      <c r="O92" s="276"/>
      <c r="P92" s="276"/>
      <c r="Q92" s="276"/>
      <c r="R92" s="132"/>
    </row>
    <row r="93" spans="2:65" s="7" customFormat="1" ht="19.899999999999999" customHeight="1">
      <c r="B93" s="130"/>
      <c r="C93" s="131"/>
      <c r="D93" s="105" t="s">
        <v>608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16">
        <f>N253</f>
        <v>0</v>
      </c>
      <c r="O93" s="276"/>
      <c r="P93" s="276"/>
      <c r="Q93" s="276"/>
      <c r="R93" s="132"/>
    </row>
    <row r="94" spans="2:65" s="1" customFormat="1" ht="21.75" customHeight="1"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40"/>
    </row>
    <row r="95" spans="2:65" s="1" customFormat="1" ht="29.25" customHeight="1">
      <c r="B95" s="38"/>
      <c r="C95" s="125" t="s">
        <v>126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277">
        <f>ROUND(N96+N97+N98+N99+N100+N101,2)</f>
        <v>0</v>
      </c>
      <c r="O95" s="278"/>
      <c r="P95" s="278"/>
      <c r="Q95" s="278"/>
      <c r="R95" s="40"/>
      <c r="T95" s="133"/>
      <c r="U95" s="134" t="s">
        <v>42</v>
      </c>
    </row>
    <row r="96" spans="2:65" s="1" customFormat="1" ht="18" customHeight="1">
      <c r="B96" s="135"/>
      <c r="C96" s="136"/>
      <c r="D96" s="213" t="s">
        <v>127</v>
      </c>
      <c r="E96" s="273"/>
      <c r="F96" s="273"/>
      <c r="G96" s="273"/>
      <c r="H96" s="273"/>
      <c r="I96" s="136"/>
      <c r="J96" s="136"/>
      <c r="K96" s="136"/>
      <c r="L96" s="136"/>
      <c r="M96" s="136"/>
      <c r="N96" s="215">
        <f>ROUND(N88*T96,2)</f>
        <v>0</v>
      </c>
      <c r="O96" s="274"/>
      <c r="P96" s="274"/>
      <c r="Q96" s="274"/>
      <c r="R96" s="138"/>
      <c r="S96" s="139"/>
      <c r="T96" s="140"/>
      <c r="U96" s="141" t="s">
        <v>43</v>
      </c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42" t="s">
        <v>128</v>
      </c>
      <c r="AZ96" s="139"/>
      <c r="BA96" s="139"/>
      <c r="BB96" s="139"/>
      <c r="BC96" s="139"/>
      <c r="BD96" s="139"/>
      <c r="BE96" s="143">
        <f t="shared" ref="BE96:BE101" si="0">IF(U96="základní",N96,0)</f>
        <v>0</v>
      </c>
      <c r="BF96" s="143">
        <f t="shared" ref="BF96:BF101" si="1">IF(U96="snížená",N96,0)</f>
        <v>0</v>
      </c>
      <c r="BG96" s="143">
        <f t="shared" ref="BG96:BG101" si="2">IF(U96="zákl. přenesená",N96,0)</f>
        <v>0</v>
      </c>
      <c r="BH96" s="143">
        <f t="shared" ref="BH96:BH101" si="3">IF(U96="sníž. přenesená",N96,0)</f>
        <v>0</v>
      </c>
      <c r="BI96" s="143">
        <f t="shared" ref="BI96:BI101" si="4">IF(U96="nulová",N96,0)</f>
        <v>0</v>
      </c>
      <c r="BJ96" s="142" t="s">
        <v>86</v>
      </c>
      <c r="BK96" s="139"/>
      <c r="BL96" s="139"/>
      <c r="BM96" s="139"/>
    </row>
    <row r="97" spans="2:65" s="1" customFormat="1" ht="18" customHeight="1">
      <c r="B97" s="135"/>
      <c r="C97" s="136"/>
      <c r="D97" s="213" t="s">
        <v>129</v>
      </c>
      <c r="E97" s="273"/>
      <c r="F97" s="273"/>
      <c r="G97" s="273"/>
      <c r="H97" s="273"/>
      <c r="I97" s="136"/>
      <c r="J97" s="136"/>
      <c r="K97" s="136"/>
      <c r="L97" s="136"/>
      <c r="M97" s="136"/>
      <c r="N97" s="215">
        <f>ROUND(N88*T97,2)</f>
        <v>0</v>
      </c>
      <c r="O97" s="274"/>
      <c r="P97" s="274"/>
      <c r="Q97" s="274"/>
      <c r="R97" s="138"/>
      <c r="S97" s="139"/>
      <c r="T97" s="140"/>
      <c r="U97" s="141" t="s">
        <v>43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2" t="s">
        <v>128</v>
      </c>
      <c r="AZ97" s="139"/>
      <c r="BA97" s="139"/>
      <c r="BB97" s="139"/>
      <c r="BC97" s="139"/>
      <c r="BD97" s="139"/>
      <c r="BE97" s="143">
        <f t="shared" si="0"/>
        <v>0</v>
      </c>
      <c r="BF97" s="143">
        <f t="shared" si="1"/>
        <v>0</v>
      </c>
      <c r="BG97" s="143">
        <f t="shared" si="2"/>
        <v>0</v>
      </c>
      <c r="BH97" s="143">
        <f t="shared" si="3"/>
        <v>0</v>
      </c>
      <c r="BI97" s="143">
        <f t="shared" si="4"/>
        <v>0</v>
      </c>
      <c r="BJ97" s="142" t="s">
        <v>86</v>
      </c>
      <c r="BK97" s="139"/>
      <c r="BL97" s="139"/>
      <c r="BM97" s="139"/>
    </row>
    <row r="98" spans="2:65" s="1" customFormat="1" ht="18" customHeight="1">
      <c r="B98" s="135"/>
      <c r="C98" s="136"/>
      <c r="D98" s="213" t="s">
        <v>130</v>
      </c>
      <c r="E98" s="273"/>
      <c r="F98" s="273"/>
      <c r="G98" s="273"/>
      <c r="H98" s="273"/>
      <c r="I98" s="136"/>
      <c r="J98" s="136"/>
      <c r="K98" s="136"/>
      <c r="L98" s="136"/>
      <c r="M98" s="136"/>
      <c r="N98" s="215">
        <f>ROUND(N88*T98,2)</f>
        <v>0</v>
      </c>
      <c r="O98" s="274"/>
      <c r="P98" s="274"/>
      <c r="Q98" s="274"/>
      <c r="R98" s="138"/>
      <c r="S98" s="139"/>
      <c r="T98" s="140"/>
      <c r="U98" s="141" t="s">
        <v>43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2" t="s">
        <v>128</v>
      </c>
      <c r="AZ98" s="139"/>
      <c r="BA98" s="139"/>
      <c r="BB98" s="139"/>
      <c r="BC98" s="139"/>
      <c r="BD98" s="139"/>
      <c r="BE98" s="143">
        <f t="shared" si="0"/>
        <v>0</v>
      </c>
      <c r="BF98" s="143">
        <f t="shared" si="1"/>
        <v>0</v>
      </c>
      <c r="BG98" s="143">
        <f t="shared" si="2"/>
        <v>0</v>
      </c>
      <c r="BH98" s="143">
        <f t="shared" si="3"/>
        <v>0</v>
      </c>
      <c r="BI98" s="143">
        <f t="shared" si="4"/>
        <v>0</v>
      </c>
      <c r="BJ98" s="142" t="s">
        <v>86</v>
      </c>
      <c r="BK98" s="139"/>
      <c r="BL98" s="139"/>
      <c r="BM98" s="139"/>
    </row>
    <row r="99" spans="2:65" s="1" customFormat="1" ht="18" customHeight="1">
      <c r="B99" s="135"/>
      <c r="C99" s="136"/>
      <c r="D99" s="213" t="s">
        <v>131</v>
      </c>
      <c r="E99" s="273"/>
      <c r="F99" s="273"/>
      <c r="G99" s="273"/>
      <c r="H99" s="273"/>
      <c r="I99" s="136"/>
      <c r="J99" s="136"/>
      <c r="K99" s="136"/>
      <c r="L99" s="136"/>
      <c r="M99" s="136"/>
      <c r="N99" s="215">
        <f>ROUND(N88*T99,2)</f>
        <v>0</v>
      </c>
      <c r="O99" s="274"/>
      <c r="P99" s="274"/>
      <c r="Q99" s="274"/>
      <c r="R99" s="138"/>
      <c r="S99" s="139"/>
      <c r="T99" s="140"/>
      <c r="U99" s="141" t="s">
        <v>43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2" t="s">
        <v>128</v>
      </c>
      <c r="AZ99" s="139"/>
      <c r="BA99" s="139"/>
      <c r="BB99" s="139"/>
      <c r="BC99" s="139"/>
      <c r="BD99" s="139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86</v>
      </c>
      <c r="BK99" s="139"/>
      <c r="BL99" s="139"/>
      <c r="BM99" s="139"/>
    </row>
    <row r="100" spans="2:65" s="1" customFormat="1" ht="18" customHeight="1">
      <c r="B100" s="135"/>
      <c r="C100" s="136"/>
      <c r="D100" s="213" t="s">
        <v>132</v>
      </c>
      <c r="E100" s="273"/>
      <c r="F100" s="273"/>
      <c r="G100" s="273"/>
      <c r="H100" s="273"/>
      <c r="I100" s="136"/>
      <c r="J100" s="136"/>
      <c r="K100" s="136"/>
      <c r="L100" s="136"/>
      <c r="M100" s="136"/>
      <c r="N100" s="215">
        <f>ROUND(N88*T100,2)</f>
        <v>0</v>
      </c>
      <c r="O100" s="274"/>
      <c r="P100" s="274"/>
      <c r="Q100" s="274"/>
      <c r="R100" s="138"/>
      <c r="S100" s="139"/>
      <c r="T100" s="140"/>
      <c r="U100" s="141" t="s">
        <v>43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2" t="s">
        <v>128</v>
      </c>
      <c r="AZ100" s="139"/>
      <c r="BA100" s="139"/>
      <c r="BB100" s="139"/>
      <c r="BC100" s="139"/>
      <c r="BD100" s="139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86</v>
      </c>
      <c r="BK100" s="139"/>
      <c r="BL100" s="139"/>
      <c r="BM100" s="139"/>
    </row>
    <row r="101" spans="2:65" s="1" customFormat="1" ht="18" customHeight="1">
      <c r="B101" s="135"/>
      <c r="C101" s="136"/>
      <c r="D101" s="137" t="s">
        <v>133</v>
      </c>
      <c r="E101" s="136"/>
      <c r="F101" s="136"/>
      <c r="G101" s="136"/>
      <c r="H101" s="136"/>
      <c r="I101" s="136"/>
      <c r="J101" s="136"/>
      <c r="K101" s="136"/>
      <c r="L101" s="136"/>
      <c r="M101" s="136"/>
      <c r="N101" s="215">
        <f>ROUND(N88*T101,2)</f>
        <v>0</v>
      </c>
      <c r="O101" s="274"/>
      <c r="P101" s="274"/>
      <c r="Q101" s="274"/>
      <c r="R101" s="138"/>
      <c r="S101" s="139"/>
      <c r="T101" s="144"/>
      <c r="U101" s="145" t="s">
        <v>43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2" t="s">
        <v>134</v>
      </c>
      <c r="AZ101" s="139"/>
      <c r="BA101" s="139"/>
      <c r="BB101" s="139"/>
      <c r="BC101" s="139"/>
      <c r="BD101" s="139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86</v>
      </c>
      <c r="BK101" s="139"/>
      <c r="BL101" s="139"/>
      <c r="BM101" s="139"/>
    </row>
    <row r="102" spans="2:65" s="1" customFormat="1"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40"/>
    </row>
    <row r="103" spans="2:65" s="1" customFormat="1" ht="29.25" customHeight="1">
      <c r="B103" s="38"/>
      <c r="C103" s="116" t="s">
        <v>105</v>
      </c>
      <c r="D103" s="117"/>
      <c r="E103" s="117"/>
      <c r="F103" s="117"/>
      <c r="G103" s="117"/>
      <c r="H103" s="117"/>
      <c r="I103" s="117"/>
      <c r="J103" s="117"/>
      <c r="K103" s="117"/>
      <c r="L103" s="210">
        <f>ROUND(SUM(N88+N95),2)</f>
        <v>0</v>
      </c>
      <c r="M103" s="210"/>
      <c r="N103" s="210"/>
      <c r="O103" s="210"/>
      <c r="P103" s="210"/>
      <c r="Q103" s="210"/>
      <c r="R103" s="40"/>
    </row>
    <row r="104" spans="2:65" s="1" customFormat="1" ht="6.95" customHeight="1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</row>
    <row r="108" spans="2:65" s="1" customFormat="1" ht="6.95" customHeight="1"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7"/>
    </row>
    <row r="109" spans="2:65" s="1" customFormat="1" ht="36.950000000000003" customHeight="1">
      <c r="B109" s="38"/>
      <c r="C109" s="226" t="s">
        <v>135</v>
      </c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40"/>
    </row>
    <row r="110" spans="2:65" s="1" customFormat="1" ht="6.95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spans="2:65" s="1" customFormat="1" ht="30" customHeight="1">
      <c r="B111" s="38"/>
      <c r="C111" s="33" t="s">
        <v>19</v>
      </c>
      <c r="D111" s="39"/>
      <c r="E111" s="39"/>
      <c r="F111" s="267" t="str">
        <f>F6</f>
        <v>Rekonstrukce čerpadel velké cirkulace VN na ÚČOV v Ostravě – Přívoze</v>
      </c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39"/>
      <c r="R111" s="40"/>
    </row>
    <row r="112" spans="2:65" s="1" customFormat="1" ht="36.950000000000003" customHeight="1">
      <c r="B112" s="38"/>
      <c r="C112" s="72" t="s">
        <v>113</v>
      </c>
      <c r="D112" s="39"/>
      <c r="E112" s="39"/>
      <c r="F112" s="228" t="str">
        <f>F7</f>
        <v>PS 01.2 - Elektroinstalace + ASŘTP</v>
      </c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39"/>
      <c r="R112" s="40"/>
    </row>
    <row r="113" spans="2:65" s="1" customFormat="1" ht="6.95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</row>
    <row r="114" spans="2:65" s="1" customFormat="1" ht="18" customHeight="1">
      <c r="B114" s="38"/>
      <c r="C114" s="33" t="s">
        <v>23</v>
      </c>
      <c r="D114" s="39"/>
      <c r="E114" s="39"/>
      <c r="F114" s="31" t="str">
        <f>F9</f>
        <v>Ostrava-Přívoz</v>
      </c>
      <c r="G114" s="39"/>
      <c r="H114" s="39"/>
      <c r="I114" s="39"/>
      <c r="J114" s="39"/>
      <c r="K114" s="33" t="s">
        <v>25</v>
      </c>
      <c r="L114" s="39"/>
      <c r="M114" s="270" t="str">
        <f>IF(O9="","",O9)</f>
        <v>15. 12. 2016</v>
      </c>
      <c r="N114" s="270"/>
      <c r="O114" s="270"/>
      <c r="P114" s="270"/>
      <c r="Q114" s="39"/>
      <c r="R114" s="40"/>
    </row>
    <row r="115" spans="2:65" s="1" customFormat="1" ht="6.9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65" s="1" customFormat="1" ht="15">
      <c r="B116" s="38"/>
      <c r="C116" s="33" t="s">
        <v>27</v>
      </c>
      <c r="D116" s="39"/>
      <c r="E116" s="39"/>
      <c r="F116" s="31" t="str">
        <f>E12</f>
        <v xml:space="preserve">Statutární město Ostrava </v>
      </c>
      <c r="G116" s="39"/>
      <c r="H116" s="39"/>
      <c r="I116" s="39"/>
      <c r="J116" s="39"/>
      <c r="K116" s="33" t="s">
        <v>33</v>
      </c>
      <c r="L116" s="39"/>
      <c r="M116" s="246" t="str">
        <f>E18</f>
        <v>Prospect, s.r.o.</v>
      </c>
      <c r="N116" s="246"/>
      <c r="O116" s="246"/>
      <c r="P116" s="246"/>
      <c r="Q116" s="246"/>
      <c r="R116" s="40"/>
    </row>
    <row r="117" spans="2:65" s="1" customFormat="1" ht="14.45" customHeight="1">
      <c r="B117" s="38"/>
      <c r="C117" s="33" t="s">
        <v>31</v>
      </c>
      <c r="D117" s="39"/>
      <c r="E117" s="39"/>
      <c r="F117" s="31" t="str">
        <f>IF(E15="","",E15)</f>
        <v>Vyplň údaj</v>
      </c>
      <c r="G117" s="39"/>
      <c r="H117" s="39"/>
      <c r="I117" s="39"/>
      <c r="J117" s="39"/>
      <c r="K117" s="33" t="s">
        <v>36</v>
      </c>
      <c r="L117" s="39"/>
      <c r="M117" s="246" t="str">
        <f>E21</f>
        <v>Ing. Aleš Vehovský</v>
      </c>
      <c r="N117" s="246"/>
      <c r="O117" s="246"/>
      <c r="P117" s="246"/>
      <c r="Q117" s="246"/>
      <c r="R117" s="40"/>
    </row>
    <row r="118" spans="2:65" s="1" customFormat="1" ht="10.3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65" s="8" customFormat="1" ht="29.25" customHeight="1">
      <c r="B119" s="146"/>
      <c r="C119" s="147" t="s">
        <v>136</v>
      </c>
      <c r="D119" s="148" t="s">
        <v>137</v>
      </c>
      <c r="E119" s="148" t="s">
        <v>60</v>
      </c>
      <c r="F119" s="271" t="s">
        <v>138</v>
      </c>
      <c r="G119" s="271"/>
      <c r="H119" s="271"/>
      <c r="I119" s="271"/>
      <c r="J119" s="148" t="s">
        <v>139</v>
      </c>
      <c r="K119" s="148" t="s">
        <v>140</v>
      </c>
      <c r="L119" s="271" t="s">
        <v>141</v>
      </c>
      <c r="M119" s="271"/>
      <c r="N119" s="271" t="s">
        <v>118</v>
      </c>
      <c r="O119" s="271"/>
      <c r="P119" s="271"/>
      <c r="Q119" s="272"/>
      <c r="R119" s="149"/>
      <c r="T119" s="79" t="s">
        <v>142</v>
      </c>
      <c r="U119" s="80" t="s">
        <v>42</v>
      </c>
      <c r="V119" s="80" t="s">
        <v>143</v>
      </c>
      <c r="W119" s="80" t="s">
        <v>144</v>
      </c>
      <c r="X119" s="80" t="s">
        <v>145</v>
      </c>
      <c r="Y119" s="80" t="s">
        <v>146</v>
      </c>
      <c r="Z119" s="80" t="s">
        <v>147</v>
      </c>
      <c r="AA119" s="81" t="s">
        <v>148</v>
      </c>
    </row>
    <row r="120" spans="2:65" s="1" customFormat="1" ht="29.25" customHeight="1">
      <c r="B120" s="38"/>
      <c r="C120" s="83" t="s">
        <v>115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257">
        <f>BK120</f>
        <v>0</v>
      </c>
      <c r="O120" s="258"/>
      <c r="P120" s="258"/>
      <c r="Q120" s="258"/>
      <c r="R120" s="40"/>
      <c r="T120" s="82"/>
      <c r="U120" s="54"/>
      <c r="V120" s="54"/>
      <c r="W120" s="150">
        <f>W121+W259</f>
        <v>0</v>
      </c>
      <c r="X120" s="54"/>
      <c r="Y120" s="150">
        <f>Y121+Y259</f>
        <v>0</v>
      </c>
      <c r="Z120" s="54"/>
      <c r="AA120" s="151">
        <f>AA121+AA259</f>
        <v>0</v>
      </c>
      <c r="AT120" s="22" t="s">
        <v>77</v>
      </c>
      <c r="AU120" s="22" t="s">
        <v>120</v>
      </c>
      <c r="BK120" s="152">
        <f>BK121+BK259</f>
        <v>0</v>
      </c>
    </row>
    <row r="121" spans="2:65" s="9" customFormat="1" ht="37.35" customHeight="1">
      <c r="B121" s="153"/>
      <c r="C121" s="154"/>
      <c r="D121" s="155" t="s">
        <v>200</v>
      </c>
      <c r="E121" s="155"/>
      <c r="F121" s="155"/>
      <c r="G121" s="155"/>
      <c r="H121" s="155"/>
      <c r="I121" s="155"/>
      <c r="J121" s="155"/>
      <c r="K121" s="155"/>
      <c r="L121" s="155"/>
      <c r="M121" s="155"/>
      <c r="N121" s="259">
        <f>BK121</f>
        <v>0</v>
      </c>
      <c r="O121" s="260"/>
      <c r="P121" s="260"/>
      <c r="Q121" s="260"/>
      <c r="R121" s="156"/>
      <c r="T121" s="157"/>
      <c r="U121" s="154"/>
      <c r="V121" s="154"/>
      <c r="W121" s="158">
        <f>W122+W139+W188+W253</f>
        <v>0</v>
      </c>
      <c r="X121" s="154"/>
      <c r="Y121" s="158">
        <f>Y122+Y139+Y188+Y253</f>
        <v>0</v>
      </c>
      <c r="Z121" s="154"/>
      <c r="AA121" s="159">
        <f>AA122+AA139+AA188+AA253</f>
        <v>0</v>
      </c>
      <c r="AR121" s="160" t="s">
        <v>86</v>
      </c>
      <c r="AT121" s="161" t="s">
        <v>77</v>
      </c>
      <c r="AU121" s="161" t="s">
        <v>78</v>
      </c>
      <c r="AY121" s="160" t="s">
        <v>150</v>
      </c>
      <c r="BK121" s="162">
        <f>BK122+BK139+BK188+BK253</f>
        <v>0</v>
      </c>
    </row>
    <row r="122" spans="2:65" s="9" customFormat="1" ht="19.899999999999999" customHeight="1">
      <c r="B122" s="153"/>
      <c r="C122" s="154"/>
      <c r="D122" s="163" t="s">
        <v>605</v>
      </c>
      <c r="E122" s="163"/>
      <c r="F122" s="163"/>
      <c r="G122" s="163"/>
      <c r="H122" s="163"/>
      <c r="I122" s="163"/>
      <c r="J122" s="163"/>
      <c r="K122" s="163"/>
      <c r="L122" s="163"/>
      <c r="M122" s="163"/>
      <c r="N122" s="261">
        <f>BK122</f>
        <v>0</v>
      </c>
      <c r="O122" s="262"/>
      <c r="P122" s="262"/>
      <c r="Q122" s="262"/>
      <c r="R122" s="156"/>
      <c r="T122" s="157"/>
      <c r="U122" s="154"/>
      <c r="V122" s="154"/>
      <c r="W122" s="158">
        <f>SUM(W123:W138)</f>
        <v>0</v>
      </c>
      <c r="X122" s="154"/>
      <c r="Y122" s="158">
        <f>SUM(Y123:Y138)</f>
        <v>0</v>
      </c>
      <c r="Z122" s="154"/>
      <c r="AA122" s="159">
        <f>SUM(AA123:AA138)</f>
        <v>0</v>
      </c>
      <c r="AR122" s="160" t="s">
        <v>86</v>
      </c>
      <c r="AT122" s="161" t="s">
        <v>77</v>
      </c>
      <c r="AU122" s="161" t="s">
        <v>86</v>
      </c>
      <c r="AY122" s="160" t="s">
        <v>150</v>
      </c>
      <c r="BK122" s="162">
        <f>SUM(BK123:BK138)</f>
        <v>0</v>
      </c>
    </row>
    <row r="123" spans="2:65" s="1" customFormat="1" ht="16.5" customHeight="1">
      <c r="B123" s="135"/>
      <c r="C123" s="164" t="s">
        <v>86</v>
      </c>
      <c r="D123" s="164" t="s">
        <v>151</v>
      </c>
      <c r="E123" s="165" t="s">
        <v>609</v>
      </c>
      <c r="F123" s="264" t="s">
        <v>610</v>
      </c>
      <c r="G123" s="264"/>
      <c r="H123" s="264"/>
      <c r="I123" s="264"/>
      <c r="J123" s="166" t="s">
        <v>154</v>
      </c>
      <c r="K123" s="167">
        <v>1</v>
      </c>
      <c r="L123" s="265">
        <v>0</v>
      </c>
      <c r="M123" s="265"/>
      <c r="N123" s="266">
        <f>ROUND(L123*K123,2)</f>
        <v>0</v>
      </c>
      <c r="O123" s="266"/>
      <c r="P123" s="266"/>
      <c r="Q123" s="266"/>
      <c r="R123" s="138"/>
      <c r="T123" s="168" t="s">
        <v>5</v>
      </c>
      <c r="U123" s="47" t="s">
        <v>43</v>
      </c>
      <c r="V123" s="39"/>
      <c r="W123" s="169">
        <f>V123*K123</f>
        <v>0</v>
      </c>
      <c r="X123" s="169">
        <v>0</v>
      </c>
      <c r="Y123" s="169">
        <f>X123*K123</f>
        <v>0</v>
      </c>
      <c r="Z123" s="169">
        <v>0</v>
      </c>
      <c r="AA123" s="170">
        <f>Z123*K123</f>
        <v>0</v>
      </c>
      <c r="AR123" s="22" t="s">
        <v>167</v>
      </c>
      <c r="AT123" s="22" t="s">
        <v>151</v>
      </c>
      <c r="AU123" s="22" t="s">
        <v>111</v>
      </c>
      <c r="AY123" s="22" t="s">
        <v>150</v>
      </c>
      <c r="BE123" s="109">
        <f>IF(U123="základní",N123,0)</f>
        <v>0</v>
      </c>
      <c r="BF123" s="109">
        <f>IF(U123="snížená",N123,0)</f>
        <v>0</v>
      </c>
      <c r="BG123" s="109">
        <f>IF(U123="zákl. přenesená",N123,0)</f>
        <v>0</v>
      </c>
      <c r="BH123" s="109">
        <f>IF(U123="sníž. přenesená",N123,0)</f>
        <v>0</v>
      </c>
      <c r="BI123" s="109">
        <f>IF(U123="nulová",N123,0)</f>
        <v>0</v>
      </c>
      <c r="BJ123" s="22" t="s">
        <v>86</v>
      </c>
      <c r="BK123" s="109">
        <f>ROUND(L123*K123,2)</f>
        <v>0</v>
      </c>
      <c r="BL123" s="22" t="s">
        <v>167</v>
      </c>
      <c r="BM123" s="22" t="s">
        <v>611</v>
      </c>
    </row>
    <row r="124" spans="2:65" s="1" customFormat="1" ht="24" customHeight="1">
      <c r="B124" s="38"/>
      <c r="C124" s="39"/>
      <c r="D124" s="39"/>
      <c r="E124" s="39"/>
      <c r="F124" s="255" t="s">
        <v>612</v>
      </c>
      <c r="G124" s="256"/>
      <c r="H124" s="256"/>
      <c r="I124" s="256"/>
      <c r="J124" s="39"/>
      <c r="K124" s="39"/>
      <c r="L124" s="39"/>
      <c r="M124" s="39"/>
      <c r="N124" s="39"/>
      <c r="O124" s="39"/>
      <c r="P124" s="39"/>
      <c r="Q124" s="39"/>
      <c r="R124" s="40"/>
      <c r="T124" s="171"/>
      <c r="U124" s="39"/>
      <c r="V124" s="39"/>
      <c r="W124" s="39"/>
      <c r="X124" s="39"/>
      <c r="Y124" s="39"/>
      <c r="Z124" s="39"/>
      <c r="AA124" s="77"/>
      <c r="AT124" s="22" t="s">
        <v>158</v>
      </c>
      <c r="AU124" s="22" t="s">
        <v>111</v>
      </c>
    </row>
    <row r="125" spans="2:65" s="1" customFormat="1" ht="16.5" customHeight="1">
      <c r="B125" s="135"/>
      <c r="C125" s="164" t="s">
        <v>111</v>
      </c>
      <c r="D125" s="164" t="s">
        <v>151</v>
      </c>
      <c r="E125" s="165" t="s">
        <v>613</v>
      </c>
      <c r="F125" s="264" t="s">
        <v>614</v>
      </c>
      <c r="G125" s="264"/>
      <c r="H125" s="264"/>
      <c r="I125" s="264"/>
      <c r="J125" s="166" t="s">
        <v>154</v>
      </c>
      <c r="K125" s="167">
        <v>1</v>
      </c>
      <c r="L125" s="265">
        <v>0</v>
      </c>
      <c r="M125" s="265"/>
      <c r="N125" s="266">
        <f>ROUND(L125*K125,2)</f>
        <v>0</v>
      </c>
      <c r="O125" s="266"/>
      <c r="P125" s="266"/>
      <c r="Q125" s="266"/>
      <c r="R125" s="138"/>
      <c r="T125" s="168" t="s">
        <v>5</v>
      </c>
      <c r="U125" s="47" t="s">
        <v>43</v>
      </c>
      <c r="V125" s="39"/>
      <c r="W125" s="169">
        <f>V125*K125</f>
        <v>0</v>
      </c>
      <c r="X125" s="169">
        <v>0</v>
      </c>
      <c r="Y125" s="169">
        <f>X125*K125</f>
        <v>0</v>
      </c>
      <c r="Z125" s="169">
        <v>0</v>
      </c>
      <c r="AA125" s="170">
        <f>Z125*K125</f>
        <v>0</v>
      </c>
      <c r="AR125" s="22" t="s">
        <v>167</v>
      </c>
      <c r="AT125" s="22" t="s">
        <v>151</v>
      </c>
      <c r="AU125" s="22" t="s">
        <v>111</v>
      </c>
      <c r="AY125" s="22" t="s">
        <v>150</v>
      </c>
      <c r="BE125" s="109">
        <f>IF(U125="základní",N125,0)</f>
        <v>0</v>
      </c>
      <c r="BF125" s="109">
        <f>IF(U125="snížená",N125,0)</f>
        <v>0</v>
      </c>
      <c r="BG125" s="109">
        <f>IF(U125="zákl. přenesená",N125,0)</f>
        <v>0</v>
      </c>
      <c r="BH125" s="109">
        <f>IF(U125="sníž. přenesená",N125,0)</f>
        <v>0</v>
      </c>
      <c r="BI125" s="109">
        <f>IF(U125="nulová",N125,0)</f>
        <v>0</v>
      </c>
      <c r="BJ125" s="22" t="s">
        <v>86</v>
      </c>
      <c r="BK125" s="109">
        <f>ROUND(L125*K125,2)</f>
        <v>0</v>
      </c>
      <c r="BL125" s="22" t="s">
        <v>167</v>
      </c>
      <c r="BM125" s="22" t="s">
        <v>615</v>
      </c>
    </row>
    <row r="126" spans="2:65" s="1" customFormat="1" ht="24" customHeight="1">
      <c r="B126" s="38"/>
      <c r="C126" s="39"/>
      <c r="D126" s="39"/>
      <c r="E126" s="39"/>
      <c r="F126" s="255" t="s">
        <v>616</v>
      </c>
      <c r="G126" s="256"/>
      <c r="H126" s="256"/>
      <c r="I126" s="256"/>
      <c r="J126" s="39"/>
      <c r="K126" s="39"/>
      <c r="L126" s="39"/>
      <c r="M126" s="39"/>
      <c r="N126" s="39"/>
      <c r="O126" s="39"/>
      <c r="P126" s="39"/>
      <c r="Q126" s="39"/>
      <c r="R126" s="40"/>
      <c r="T126" s="171"/>
      <c r="U126" s="39"/>
      <c r="V126" s="39"/>
      <c r="W126" s="39"/>
      <c r="X126" s="39"/>
      <c r="Y126" s="39"/>
      <c r="Z126" s="39"/>
      <c r="AA126" s="77"/>
      <c r="AT126" s="22" t="s">
        <v>158</v>
      </c>
      <c r="AU126" s="22" t="s">
        <v>111</v>
      </c>
    </row>
    <row r="127" spans="2:65" s="1" customFormat="1" ht="16.5" customHeight="1">
      <c r="B127" s="135"/>
      <c r="C127" s="164" t="s">
        <v>163</v>
      </c>
      <c r="D127" s="164" t="s">
        <v>151</v>
      </c>
      <c r="E127" s="165" t="s">
        <v>617</v>
      </c>
      <c r="F127" s="264" t="s">
        <v>618</v>
      </c>
      <c r="G127" s="264"/>
      <c r="H127" s="264"/>
      <c r="I127" s="264"/>
      <c r="J127" s="166" t="s">
        <v>230</v>
      </c>
      <c r="K127" s="167">
        <v>3</v>
      </c>
      <c r="L127" s="265">
        <v>0</v>
      </c>
      <c r="M127" s="265"/>
      <c r="N127" s="266">
        <f>ROUND(L127*K127,2)</f>
        <v>0</v>
      </c>
      <c r="O127" s="266"/>
      <c r="P127" s="266"/>
      <c r="Q127" s="266"/>
      <c r="R127" s="138"/>
      <c r="T127" s="168" t="s">
        <v>5</v>
      </c>
      <c r="U127" s="47" t="s">
        <v>43</v>
      </c>
      <c r="V127" s="39"/>
      <c r="W127" s="169">
        <f>V127*K127</f>
        <v>0</v>
      </c>
      <c r="X127" s="169">
        <v>0</v>
      </c>
      <c r="Y127" s="169">
        <f>X127*K127</f>
        <v>0</v>
      </c>
      <c r="Z127" s="169">
        <v>0</v>
      </c>
      <c r="AA127" s="170">
        <f>Z127*K127</f>
        <v>0</v>
      </c>
      <c r="AR127" s="22" t="s">
        <v>167</v>
      </c>
      <c r="AT127" s="22" t="s">
        <v>151</v>
      </c>
      <c r="AU127" s="22" t="s">
        <v>111</v>
      </c>
      <c r="AY127" s="22" t="s">
        <v>150</v>
      </c>
      <c r="BE127" s="109">
        <f>IF(U127="základní",N127,0)</f>
        <v>0</v>
      </c>
      <c r="BF127" s="109">
        <f>IF(U127="snížená",N127,0)</f>
        <v>0</v>
      </c>
      <c r="BG127" s="109">
        <f>IF(U127="zákl. přenesená",N127,0)</f>
        <v>0</v>
      </c>
      <c r="BH127" s="109">
        <f>IF(U127="sníž. přenesená",N127,0)</f>
        <v>0</v>
      </c>
      <c r="BI127" s="109">
        <f>IF(U127="nulová",N127,0)</f>
        <v>0</v>
      </c>
      <c r="BJ127" s="22" t="s">
        <v>86</v>
      </c>
      <c r="BK127" s="109">
        <f>ROUND(L127*K127,2)</f>
        <v>0</v>
      </c>
      <c r="BL127" s="22" t="s">
        <v>167</v>
      </c>
      <c r="BM127" s="22" t="s">
        <v>619</v>
      </c>
    </row>
    <row r="128" spans="2:65" s="1" customFormat="1" ht="36" customHeight="1">
      <c r="B128" s="38"/>
      <c r="C128" s="39"/>
      <c r="D128" s="39"/>
      <c r="E128" s="39"/>
      <c r="F128" s="255" t="s">
        <v>620</v>
      </c>
      <c r="G128" s="256"/>
      <c r="H128" s="256"/>
      <c r="I128" s="256"/>
      <c r="J128" s="39"/>
      <c r="K128" s="39"/>
      <c r="L128" s="39"/>
      <c r="M128" s="39"/>
      <c r="N128" s="39"/>
      <c r="O128" s="39"/>
      <c r="P128" s="39"/>
      <c r="Q128" s="39"/>
      <c r="R128" s="40"/>
      <c r="T128" s="171"/>
      <c r="U128" s="39"/>
      <c r="V128" s="39"/>
      <c r="W128" s="39"/>
      <c r="X128" s="39"/>
      <c r="Y128" s="39"/>
      <c r="Z128" s="39"/>
      <c r="AA128" s="77"/>
      <c r="AT128" s="22" t="s">
        <v>158</v>
      </c>
      <c r="AU128" s="22" t="s">
        <v>111</v>
      </c>
    </row>
    <row r="129" spans="2:65" s="1" customFormat="1" ht="16.5" customHeight="1">
      <c r="B129" s="135"/>
      <c r="C129" s="164" t="s">
        <v>167</v>
      </c>
      <c r="D129" s="164" t="s">
        <v>151</v>
      </c>
      <c r="E129" s="165" t="s">
        <v>621</v>
      </c>
      <c r="F129" s="264" t="s">
        <v>622</v>
      </c>
      <c r="G129" s="264"/>
      <c r="H129" s="264"/>
      <c r="I129" s="264"/>
      <c r="J129" s="166" t="s">
        <v>230</v>
      </c>
      <c r="K129" s="167">
        <v>3</v>
      </c>
      <c r="L129" s="265">
        <v>0</v>
      </c>
      <c r="M129" s="265"/>
      <c r="N129" s="266">
        <f>ROUND(L129*K129,2)</f>
        <v>0</v>
      </c>
      <c r="O129" s="266"/>
      <c r="P129" s="266"/>
      <c r="Q129" s="266"/>
      <c r="R129" s="138"/>
      <c r="T129" s="168" t="s">
        <v>5</v>
      </c>
      <c r="U129" s="47" t="s">
        <v>43</v>
      </c>
      <c r="V129" s="39"/>
      <c r="W129" s="169">
        <f>V129*K129</f>
        <v>0</v>
      </c>
      <c r="X129" s="169">
        <v>0</v>
      </c>
      <c r="Y129" s="169">
        <f>X129*K129</f>
        <v>0</v>
      </c>
      <c r="Z129" s="169">
        <v>0</v>
      </c>
      <c r="AA129" s="170">
        <f>Z129*K129</f>
        <v>0</v>
      </c>
      <c r="AR129" s="22" t="s">
        <v>167</v>
      </c>
      <c r="AT129" s="22" t="s">
        <v>151</v>
      </c>
      <c r="AU129" s="22" t="s">
        <v>111</v>
      </c>
      <c r="AY129" s="22" t="s">
        <v>150</v>
      </c>
      <c r="BE129" s="109">
        <f>IF(U129="základní",N129,0)</f>
        <v>0</v>
      </c>
      <c r="BF129" s="109">
        <f>IF(U129="snížená",N129,0)</f>
        <v>0</v>
      </c>
      <c r="BG129" s="109">
        <f>IF(U129="zákl. přenesená",N129,0)</f>
        <v>0</v>
      </c>
      <c r="BH129" s="109">
        <f>IF(U129="sníž. přenesená",N129,0)</f>
        <v>0</v>
      </c>
      <c r="BI129" s="109">
        <f>IF(U129="nulová",N129,0)</f>
        <v>0</v>
      </c>
      <c r="BJ129" s="22" t="s">
        <v>86</v>
      </c>
      <c r="BK129" s="109">
        <f>ROUND(L129*K129,2)</f>
        <v>0</v>
      </c>
      <c r="BL129" s="22" t="s">
        <v>167</v>
      </c>
      <c r="BM129" s="22" t="s">
        <v>623</v>
      </c>
    </row>
    <row r="130" spans="2:65" s="1" customFormat="1" ht="48" customHeight="1">
      <c r="B130" s="38"/>
      <c r="C130" s="39"/>
      <c r="D130" s="39"/>
      <c r="E130" s="39"/>
      <c r="F130" s="255" t="s">
        <v>624</v>
      </c>
      <c r="G130" s="256"/>
      <c r="H130" s="256"/>
      <c r="I130" s="256"/>
      <c r="J130" s="39"/>
      <c r="K130" s="39"/>
      <c r="L130" s="39"/>
      <c r="M130" s="39"/>
      <c r="N130" s="39"/>
      <c r="O130" s="39"/>
      <c r="P130" s="39"/>
      <c r="Q130" s="39"/>
      <c r="R130" s="40"/>
      <c r="T130" s="171"/>
      <c r="U130" s="39"/>
      <c r="V130" s="39"/>
      <c r="W130" s="39"/>
      <c r="X130" s="39"/>
      <c r="Y130" s="39"/>
      <c r="Z130" s="39"/>
      <c r="AA130" s="77"/>
      <c r="AT130" s="22" t="s">
        <v>158</v>
      </c>
      <c r="AU130" s="22" t="s">
        <v>111</v>
      </c>
    </row>
    <row r="131" spans="2:65" s="1" customFormat="1" ht="16.5" customHeight="1">
      <c r="B131" s="135"/>
      <c r="C131" s="164" t="s">
        <v>149</v>
      </c>
      <c r="D131" s="164" t="s">
        <v>151</v>
      </c>
      <c r="E131" s="165" t="s">
        <v>625</v>
      </c>
      <c r="F131" s="264" t="s">
        <v>626</v>
      </c>
      <c r="G131" s="264"/>
      <c r="H131" s="264"/>
      <c r="I131" s="264"/>
      <c r="J131" s="166" t="s">
        <v>154</v>
      </c>
      <c r="K131" s="167">
        <v>1</v>
      </c>
      <c r="L131" s="265">
        <v>0</v>
      </c>
      <c r="M131" s="265"/>
      <c r="N131" s="266">
        <f>ROUND(L131*K131,2)</f>
        <v>0</v>
      </c>
      <c r="O131" s="266"/>
      <c r="P131" s="266"/>
      <c r="Q131" s="266"/>
      <c r="R131" s="138"/>
      <c r="T131" s="168" t="s">
        <v>5</v>
      </c>
      <c r="U131" s="47" t="s">
        <v>43</v>
      </c>
      <c r="V131" s="39"/>
      <c r="W131" s="169">
        <f>V131*K131</f>
        <v>0</v>
      </c>
      <c r="X131" s="169">
        <v>0</v>
      </c>
      <c r="Y131" s="169">
        <f>X131*K131</f>
        <v>0</v>
      </c>
      <c r="Z131" s="169">
        <v>0</v>
      </c>
      <c r="AA131" s="170">
        <f>Z131*K131</f>
        <v>0</v>
      </c>
      <c r="AR131" s="22" t="s">
        <v>167</v>
      </c>
      <c r="AT131" s="22" t="s">
        <v>151</v>
      </c>
      <c r="AU131" s="22" t="s">
        <v>111</v>
      </c>
      <c r="AY131" s="22" t="s">
        <v>150</v>
      </c>
      <c r="BE131" s="109">
        <f>IF(U131="základní",N131,0)</f>
        <v>0</v>
      </c>
      <c r="BF131" s="109">
        <f>IF(U131="snížená",N131,0)</f>
        <v>0</v>
      </c>
      <c r="BG131" s="109">
        <f>IF(U131="zákl. přenesená",N131,0)</f>
        <v>0</v>
      </c>
      <c r="BH131" s="109">
        <f>IF(U131="sníž. přenesená",N131,0)</f>
        <v>0</v>
      </c>
      <c r="BI131" s="109">
        <f>IF(U131="nulová",N131,0)</f>
        <v>0</v>
      </c>
      <c r="BJ131" s="22" t="s">
        <v>86</v>
      </c>
      <c r="BK131" s="109">
        <f>ROUND(L131*K131,2)</f>
        <v>0</v>
      </c>
      <c r="BL131" s="22" t="s">
        <v>167</v>
      </c>
      <c r="BM131" s="22" t="s">
        <v>627</v>
      </c>
    </row>
    <row r="132" spans="2:65" s="1" customFormat="1" ht="60" customHeight="1">
      <c r="B132" s="38"/>
      <c r="C132" s="39"/>
      <c r="D132" s="39"/>
      <c r="E132" s="39"/>
      <c r="F132" s="255" t="s">
        <v>628</v>
      </c>
      <c r="G132" s="256"/>
      <c r="H132" s="256"/>
      <c r="I132" s="256"/>
      <c r="J132" s="39"/>
      <c r="K132" s="39"/>
      <c r="L132" s="39"/>
      <c r="M132" s="39"/>
      <c r="N132" s="39"/>
      <c r="O132" s="39"/>
      <c r="P132" s="39"/>
      <c r="Q132" s="39"/>
      <c r="R132" s="40"/>
      <c r="T132" s="171"/>
      <c r="U132" s="39"/>
      <c r="V132" s="39"/>
      <c r="W132" s="39"/>
      <c r="X132" s="39"/>
      <c r="Y132" s="39"/>
      <c r="Z132" s="39"/>
      <c r="AA132" s="77"/>
      <c r="AT132" s="22" t="s">
        <v>158</v>
      </c>
      <c r="AU132" s="22" t="s">
        <v>111</v>
      </c>
    </row>
    <row r="133" spans="2:65" s="1" customFormat="1" ht="16.5" customHeight="1">
      <c r="B133" s="135"/>
      <c r="C133" s="164" t="s">
        <v>175</v>
      </c>
      <c r="D133" s="164" t="s">
        <v>151</v>
      </c>
      <c r="E133" s="165" t="s">
        <v>629</v>
      </c>
      <c r="F133" s="264" t="s">
        <v>630</v>
      </c>
      <c r="G133" s="264"/>
      <c r="H133" s="264"/>
      <c r="I133" s="264"/>
      <c r="J133" s="166" t="s">
        <v>154</v>
      </c>
      <c r="K133" s="167">
        <v>1</v>
      </c>
      <c r="L133" s="265">
        <v>0</v>
      </c>
      <c r="M133" s="265"/>
      <c r="N133" s="266">
        <f>ROUND(L133*K133,2)</f>
        <v>0</v>
      </c>
      <c r="O133" s="266"/>
      <c r="P133" s="266"/>
      <c r="Q133" s="266"/>
      <c r="R133" s="138"/>
      <c r="T133" s="168" t="s">
        <v>5</v>
      </c>
      <c r="U133" s="47" t="s">
        <v>43</v>
      </c>
      <c r="V133" s="39"/>
      <c r="W133" s="169">
        <f>V133*K133</f>
        <v>0</v>
      </c>
      <c r="X133" s="169">
        <v>0</v>
      </c>
      <c r="Y133" s="169">
        <f>X133*K133</f>
        <v>0</v>
      </c>
      <c r="Z133" s="169">
        <v>0</v>
      </c>
      <c r="AA133" s="170">
        <f>Z133*K133</f>
        <v>0</v>
      </c>
      <c r="AR133" s="22" t="s">
        <v>167</v>
      </c>
      <c r="AT133" s="22" t="s">
        <v>151</v>
      </c>
      <c r="AU133" s="22" t="s">
        <v>111</v>
      </c>
      <c r="AY133" s="22" t="s">
        <v>150</v>
      </c>
      <c r="BE133" s="109">
        <f>IF(U133="základní",N133,0)</f>
        <v>0</v>
      </c>
      <c r="BF133" s="109">
        <f>IF(U133="snížená",N133,0)</f>
        <v>0</v>
      </c>
      <c r="BG133" s="109">
        <f>IF(U133="zákl. přenesená",N133,0)</f>
        <v>0</v>
      </c>
      <c r="BH133" s="109">
        <f>IF(U133="sníž. přenesená",N133,0)</f>
        <v>0</v>
      </c>
      <c r="BI133" s="109">
        <f>IF(U133="nulová",N133,0)</f>
        <v>0</v>
      </c>
      <c r="BJ133" s="22" t="s">
        <v>86</v>
      </c>
      <c r="BK133" s="109">
        <f>ROUND(L133*K133,2)</f>
        <v>0</v>
      </c>
      <c r="BL133" s="22" t="s">
        <v>167</v>
      </c>
      <c r="BM133" s="22" t="s">
        <v>631</v>
      </c>
    </row>
    <row r="134" spans="2:65" s="1" customFormat="1" ht="72" customHeight="1">
      <c r="B134" s="38"/>
      <c r="C134" s="39"/>
      <c r="D134" s="39"/>
      <c r="E134" s="39"/>
      <c r="F134" s="255" t="s">
        <v>632</v>
      </c>
      <c r="G134" s="256"/>
      <c r="H134" s="256"/>
      <c r="I134" s="256"/>
      <c r="J134" s="39"/>
      <c r="K134" s="39"/>
      <c r="L134" s="39"/>
      <c r="M134" s="39"/>
      <c r="N134" s="39"/>
      <c r="O134" s="39"/>
      <c r="P134" s="39"/>
      <c r="Q134" s="39"/>
      <c r="R134" s="40"/>
      <c r="T134" s="171"/>
      <c r="U134" s="39"/>
      <c r="V134" s="39"/>
      <c r="W134" s="39"/>
      <c r="X134" s="39"/>
      <c r="Y134" s="39"/>
      <c r="Z134" s="39"/>
      <c r="AA134" s="77"/>
      <c r="AT134" s="22" t="s">
        <v>158</v>
      </c>
      <c r="AU134" s="22" t="s">
        <v>111</v>
      </c>
    </row>
    <row r="135" spans="2:65" s="1" customFormat="1" ht="16.5" customHeight="1">
      <c r="B135" s="135"/>
      <c r="C135" s="164" t="s">
        <v>180</v>
      </c>
      <c r="D135" s="164" t="s">
        <v>151</v>
      </c>
      <c r="E135" s="165" t="s">
        <v>633</v>
      </c>
      <c r="F135" s="264" t="s">
        <v>634</v>
      </c>
      <c r="G135" s="264"/>
      <c r="H135" s="264"/>
      <c r="I135" s="264"/>
      <c r="J135" s="166" t="s">
        <v>154</v>
      </c>
      <c r="K135" s="167">
        <v>1</v>
      </c>
      <c r="L135" s="265">
        <v>0</v>
      </c>
      <c r="M135" s="265"/>
      <c r="N135" s="266">
        <f>ROUND(L135*K135,2)</f>
        <v>0</v>
      </c>
      <c r="O135" s="266"/>
      <c r="P135" s="266"/>
      <c r="Q135" s="266"/>
      <c r="R135" s="138"/>
      <c r="T135" s="168" t="s">
        <v>5</v>
      </c>
      <c r="U135" s="47" t="s">
        <v>43</v>
      </c>
      <c r="V135" s="39"/>
      <c r="W135" s="169">
        <f>V135*K135</f>
        <v>0</v>
      </c>
      <c r="X135" s="169">
        <v>0</v>
      </c>
      <c r="Y135" s="169">
        <f>X135*K135</f>
        <v>0</v>
      </c>
      <c r="Z135" s="169">
        <v>0</v>
      </c>
      <c r="AA135" s="170">
        <f>Z135*K135</f>
        <v>0</v>
      </c>
      <c r="AR135" s="22" t="s">
        <v>167</v>
      </c>
      <c r="AT135" s="22" t="s">
        <v>151</v>
      </c>
      <c r="AU135" s="22" t="s">
        <v>111</v>
      </c>
      <c r="AY135" s="22" t="s">
        <v>150</v>
      </c>
      <c r="BE135" s="109">
        <f>IF(U135="základní",N135,0)</f>
        <v>0</v>
      </c>
      <c r="BF135" s="109">
        <f>IF(U135="snížená",N135,0)</f>
        <v>0</v>
      </c>
      <c r="BG135" s="109">
        <f>IF(U135="zákl. přenesená",N135,0)</f>
        <v>0</v>
      </c>
      <c r="BH135" s="109">
        <f>IF(U135="sníž. přenesená",N135,0)</f>
        <v>0</v>
      </c>
      <c r="BI135" s="109">
        <f>IF(U135="nulová",N135,0)</f>
        <v>0</v>
      </c>
      <c r="BJ135" s="22" t="s">
        <v>86</v>
      </c>
      <c r="BK135" s="109">
        <f>ROUND(L135*K135,2)</f>
        <v>0</v>
      </c>
      <c r="BL135" s="22" t="s">
        <v>167</v>
      </c>
      <c r="BM135" s="22" t="s">
        <v>635</v>
      </c>
    </row>
    <row r="136" spans="2:65" s="1" customFormat="1" ht="84" customHeight="1">
      <c r="B136" s="38"/>
      <c r="C136" s="39"/>
      <c r="D136" s="39"/>
      <c r="E136" s="39"/>
      <c r="F136" s="255" t="s">
        <v>636</v>
      </c>
      <c r="G136" s="256"/>
      <c r="H136" s="256"/>
      <c r="I136" s="256"/>
      <c r="J136" s="39"/>
      <c r="K136" s="39"/>
      <c r="L136" s="39"/>
      <c r="M136" s="39"/>
      <c r="N136" s="39"/>
      <c r="O136" s="39"/>
      <c r="P136" s="39"/>
      <c r="Q136" s="39"/>
      <c r="R136" s="40"/>
      <c r="T136" s="171"/>
      <c r="U136" s="39"/>
      <c r="V136" s="39"/>
      <c r="W136" s="39"/>
      <c r="X136" s="39"/>
      <c r="Y136" s="39"/>
      <c r="Z136" s="39"/>
      <c r="AA136" s="77"/>
      <c r="AT136" s="22" t="s">
        <v>158</v>
      </c>
      <c r="AU136" s="22" t="s">
        <v>111</v>
      </c>
    </row>
    <row r="137" spans="2:65" s="1" customFormat="1" ht="16.5" customHeight="1">
      <c r="B137" s="135"/>
      <c r="C137" s="164" t="s">
        <v>185</v>
      </c>
      <c r="D137" s="164" t="s">
        <v>151</v>
      </c>
      <c r="E137" s="165" t="s">
        <v>637</v>
      </c>
      <c r="F137" s="264" t="s">
        <v>638</v>
      </c>
      <c r="G137" s="264"/>
      <c r="H137" s="264"/>
      <c r="I137" s="264"/>
      <c r="J137" s="166" t="s">
        <v>154</v>
      </c>
      <c r="K137" s="167">
        <v>1</v>
      </c>
      <c r="L137" s="265">
        <v>0</v>
      </c>
      <c r="M137" s="265"/>
      <c r="N137" s="266">
        <f>ROUND(L137*K137,2)</f>
        <v>0</v>
      </c>
      <c r="O137" s="266"/>
      <c r="P137" s="266"/>
      <c r="Q137" s="266"/>
      <c r="R137" s="138"/>
      <c r="T137" s="168" t="s">
        <v>5</v>
      </c>
      <c r="U137" s="47" t="s">
        <v>43</v>
      </c>
      <c r="V137" s="39"/>
      <c r="W137" s="169">
        <f>V137*K137</f>
        <v>0</v>
      </c>
      <c r="X137" s="169">
        <v>0</v>
      </c>
      <c r="Y137" s="169">
        <f>X137*K137</f>
        <v>0</v>
      </c>
      <c r="Z137" s="169">
        <v>0</v>
      </c>
      <c r="AA137" s="170">
        <f>Z137*K137</f>
        <v>0</v>
      </c>
      <c r="AR137" s="22" t="s">
        <v>167</v>
      </c>
      <c r="AT137" s="22" t="s">
        <v>151</v>
      </c>
      <c r="AU137" s="22" t="s">
        <v>111</v>
      </c>
      <c r="AY137" s="22" t="s">
        <v>150</v>
      </c>
      <c r="BE137" s="109">
        <f>IF(U137="základní",N137,0)</f>
        <v>0</v>
      </c>
      <c r="BF137" s="109">
        <f>IF(U137="snížená",N137,0)</f>
        <v>0</v>
      </c>
      <c r="BG137" s="109">
        <f>IF(U137="zákl. přenesená",N137,0)</f>
        <v>0</v>
      </c>
      <c r="BH137" s="109">
        <f>IF(U137="sníž. přenesená",N137,0)</f>
        <v>0</v>
      </c>
      <c r="BI137" s="109">
        <f>IF(U137="nulová",N137,0)</f>
        <v>0</v>
      </c>
      <c r="BJ137" s="22" t="s">
        <v>86</v>
      </c>
      <c r="BK137" s="109">
        <f>ROUND(L137*K137,2)</f>
        <v>0</v>
      </c>
      <c r="BL137" s="22" t="s">
        <v>167</v>
      </c>
      <c r="BM137" s="22" t="s">
        <v>639</v>
      </c>
    </row>
    <row r="138" spans="2:65" s="1" customFormat="1" ht="96" customHeight="1">
      <c r="B138" s="38"/>
      <c r="C138" s="39"/>
      <c r="D138" s="39"/>
      <c r="E138" s="39"/>
      <c r="F138" s="255" t="s">
        <v>640</v>
      </c>
      <c r="G138" s="256"/>
      <c r="H138" s="256"/>
      <c r="I138" s="256"/>
      <c r="J138" s="39"/>
      <c r="K138" s="39"/>
      <c r="L138" s="39"/>
      <c r="M138" s="39"/>
      <c r="N138" s="39"/>
      <c r="O138" s="39"/>
      <c r="P138" s="39"/>
      <c r="Q138" s="39"/>
      <c r="R138" s="40"/>
      <c r="T138" s="171"/>
      <c r="U138" s="39"/>
      <c r="V138" s="39"/>
      <c r="W138" s="39"/>
      <c r="X138" s="39"/>
      <c r="Y138" s="39"/>
      <c r="Z138" s="39"/>
      <c r="AA138" s="77"/>
      <c r="AT138" s="22" t="s">
        <v>158</v>
      </c>
      <c r="AU138" s="22" t="s">
        <v>111</v>
      </c>
    </row>
    <row r="139" spans="2:65" s="9" customFormat="1" ht="29.85" customHeight="1">
      <c r="B139" s="153"/>
      <c r="C139" s="154"/>
      <c r="D139" s="163" t="s">
        <v>606</v>
      </c>
      <c r="E139" s="163"/>
      <c r="F139" s="163"/>
      <c r="G139" s="163"/>
      <c r="H139" s="163"/>
      <c r="I139" s="163"/>
      <c r="J139" s="163"/>
      <c r="K139" s="163"/>
      <c r="L139" s="163"/>
      <c r="M139" s="163"/>
      <c r="N139" s="261">
        <f>BK139</f>
        <v>0</v>
      </c>
      <c r="O139" s="262"/>
      <c r="P139" s="262"/>
      <c r="Q139" s="262"/>
      <c r="R139" s="156"/>
      <c r="T139" s="157"/>
      <c r="U139" s="154"/>
      <c r="V139" s="154"/>
      <c r="W139" s="158">
        <f>SUM(W140:W187)</f>
        <v>0</v>
      </c>
      <c r="X139" s="154"/>
      <c r="Y139" s="158">
        <f>SUM(Y140:Y187)</f>
        <v>0</v>
      </c>
      <c r="Z139" s="154"/>
      <c r="AA139" s="159">
        <f>SUM(AA140:AA187)</f>
        <v>0</v>
      </c>
      <c r="AR139" s="160" t="s">
        <v>86</v>
      </c>
      <c r="AT139" s="161" t="s">
        <v>77</v>
      </c>
      <c r="AU139" s="161" t="s">
        <v>86</v>
      </c>
      <c r="AY139" s="160" t="s">
        <v>150</v>
      </c>
      <c r="BK139" s="162">
        <f>SUM(BK140:BK187)</f>
        <v>0</v>
      </c>
    </row>
    <row r="140" spans="2:65" s="1" customFormat="1" ht="16.5" customHeight="1">
      <c r="B140" s="135"/>
      <c r="C140" s="196" t="s">
        <v>190</v>
      </c>
      <c r="D140" s="196" t="s">
        <v>318</v>
      </c>
      <c r="E140" s="197" t="s">
        <v>641</v>
      </c>
      <c r="F140" s="300" t="s">
        <v>642</v>
      </c>
      <c r="G140" s="300"/>
      <c r="H140" s="300"/>
      <c r="I140" s="300"/>
      <c r="J140" s="198" t="s">
        <v>235</v>
      </c>
      <c r="K140" s="199">
        <v>10</v>
      </c>
      <c r="L140" s="301">
        <v>0</v>
      </c>
      <c r="M140" s="301"/>
      <c r="N140" s="302">
        <f>ROUND(L140*K140,2)</f>
        <v>0</v>
      </c>
      <c r="O140" s="266"/>
      <c r="P140" s="266"/>
      <c r="Q140" s="266"/>
      <c r="R140" s="138"/>
      <c r="T140" s="168" t="s">
        <v>5</v>
      </c>
      <c r="U140" s="47" t="s">
        <v>43</v>
      </c>
      <c r="V140" s="39"/>
      <c r="W140" s="169">
        <f>V140*K140</f>
        <v>0</v>
      </c>
      <c r="X140" s="169">
        <v>0</v>
      </c>
      <c r="Y140" s="169">
        <f>X140*K140</f>
        <v>0</v>
      </c>
      <c r="Z140" s="169">
        <v>0</v>
      </c>
      <c r="AA140" s="170">
        <f>Z140*K140</f>
        <v>0</v>
      </c>
      <c r="AR140" s="22" t="s">
        <v>185</v>
      </c>
      <c r="AT140" s="22" t="s">
        <v>318</v>
      </c>
      <c r="AU140" s="22" t="s">
        <v>111</v>
      </c>
      <c r="AY140" s="22" t="s">
        <v>150</v>
      </c>
      <c r="BE140" s="109">
        <f>IF(U140="základní",N140,0)</f>
        <v>0</v>
      </c>
      <c r="BF140" s="109">
        <f>IF(U140="snížená",N140,0)</f>
        <v>0</v>
      </c>
      <c r="BG140" s="109">
        <f>IF(U140="zákl. přenesená",N140,0)</f>
        <v>0</v>
      </c>
      <c r="BH140" s="109">
        <f>IF(U140="sníž. přenesená",N140,0)</f>
        <v>0</v>
      </c>
      <c r="BI140" s="109">
        <f>IF(U140="nulová",N140,0)</f>
        <v>0</v>
      </c>
      <c r="BJ140" s="22" t="s">
        <v>86</v>
      </c>
      <c r="BK140" s="109">
        <f>ROUND(L140*K140,2)</f>
        <v>0</v>
      </c>
      <c r="BL140" s="22" t="s">
        <v>167</v>
      </c>
      <c r="BM140" s="22" t="s">
        <v>643</v>
      </c>
    </row>
    <row r="141" spans="2:65" s="1" customFormat="1" ht="24" customHeight="1">
      <c r="B141" s="38"/>
      <c r="C141" s="39"/>
      <c r="D141" s="39"/>
      <c r="E141" s="39"/>
      <c r="F141" s="255" t="s">
        <v>644</v>
      </c>
      <c r="G141" s="256"/>
      <c r="H141" s="256"/>
      <c r="I141" s="256"/>
      <c r="J141" s="39"/>
      <c r="K141" s="39"/>
      <c r="L141" s="39"/>
      <c r="M141" s="39"/>
      <c r="N141" s="39"/>
      <c r="O141" s="39"/>
      <c r="P141" s="39"/>
      <c r="Q141" s="39"/>
      <c r="R141" s="40"/>
      <c r="T141" s="171"/>
      <c r="U141" s="39"/>
      <c r="V141" s="39"/>
      <c r="W141" s="39"/>
      <c r="X141" s="39"/>
      <c r="Y141" s="39"/>
      <c r="Z141" s="39"/>
      <c r="AA141" s="77"/>
      <c r="AT141" s="22" t="s">
        <v>158</v>
      </c>
      <c r="AU141" s="22" t="s">
        <v>111</v>
      </c>
    </row>
    <row r="142" spans="2:65" s="1" customFormat="1" ht="16.5" customHeight="1">
      <c r="B142" s="135"/>
      <c r="C142" s="196" t="s">
        <v>231</v>
      </c>
      <c r="D142" s="196" t="s">
        <v>318</v>
      </c>
      <c r="E142" s="197" t="s">
        <v>645</v>
      </c>
      <c r="F142" s="300" t="s">
        <v>646</v>
      </c>
      <c r="G142" s="300"/>
      <c r="H142" s="300"/>
      <c r="I142" s="300"/>
      <c r="J142" s="198" t="s">
        <v>235</v>
      </c>
      <c r="K142" s="199">
        <v>100</v>
      </c>
      <c r="L142" s="301">
        <v>0</v>
      </c>
      <c r="M142" s="301"/>
      <c r="N142" s="302">
        <f>ROUND(L142*K142,2)</f>
        <v>0</v>
      </c>
      <c r="O142" s="266"/>
      <c r="P142" s="266"/>
      <c r="Q142" s="266"/>
      <c r="R142" s="138"/>
      <c r="T142" s="168" t="s">
        <v>5</v>
      </c>
      <c r="U142" s="47" t="s">
        <v>43</v>
      </c>
      <c r="V142" s="39"/>
      <c r="W142" s="169">
        <f>V142*K142</f>
        <v>0</v>
      </c>
      <c r="X142" s="169">
        <v>0</v>
      </c>
      <c r="Y142" s="169">
        <f>X142*K142</f>
        <v>0</v>
      </c>
      <c r="Z142" s="169">
        <v>0</v>
      </c>
      <c r="AA142" s="170">
        <f>Z142*K142</f>
        <v>0</v>
      </c>
      <c r="AR142" s="22" t="s">
        <v>185</v>
      </c>
      <c r="AT142" s="22" t="s">
        <v>318</v>
      </c>
      <c r="AU142" s="22" t="s">
        <v>111</v>
      </c>
      <c r="AY142" s="22" t="s">
        <v>150</v>
      </c>
      <c r="BE142" s="109">
        <f>IF(U142="základní",N142,0)</f>
        <v>0</v>
      </c>
      <c r="BF142" s="109">
        <f>IF(U142="snížená",N142,0)</f>
        <v>0</v>
      </c>
      <c r="BG142" s="109">
        <f>IF(U142="zákl. přenesená",N142,0)</f>
        <v>0</v>
      </c>
      <c r="BH142" s="109">
        <f>IF(U142="sníž. přenesená",N142,0)</f>
        <v>0</v>
      </c>
      <c r="BI142" s="109">
        <f>IF(U142="nulová",N142,0)</f>
        <v>0</v>
      </c>
      <c r="BJ142" s="22" t="s">
        <v>86</v>
      </c>
      <c r="BK142" s="109">
        <f>ROUND(L142*K142,2)</f>
        <v>0</v>
      </c>
      <c r="BL142" s="22" t="s">
        <v>167</v>
      </c>
      <c r="BM142" s="22" t="s">
        <v>647</v>
      </c>
    </row>
    <row r="143" spans="2:65" s="1" customFormat="1" ht="36" customHeight="1">
      <c r="B143" s="38"/>
      <c r="C143" s="39"/>
      <c r="D143" s="39"/>
      <c r="E143" s="39"/>
      <c r="F143" s="255" t="s">
        <v>648</v>
      </c>
      <c r="G143" s="256"/>
      <c r="H143" s="256"/>
      <c r="I143" s="256"/>
      <c r="J143" s="39"/>
      <c r="K143" s="39"/>
      <c r="L143" s="39"/>
      <c r="M143" s="39"/>
      <c r="N143" s="39"/>
      <c r="O143" s="39"/>
      <c r="P143" s="39"/>
      <c r="Q143" s="39"/>
      <c r="R143" s="40"/>
      <c r="T143" s="171"/>
      <c r="U143" s="39"/>
      <c r="V143" s="39"/>
      <c r="W143" s="39"/>
      <c r="X143" s="39"/>
      <c r="Y143" s="39"/>
      <c r="Z143" s="39"/>
      <c r="AA143" s="77"/>
      <c r="AT143" s="22" t="s">
        <v>158</v>
      </c>
      <c r="AU143" s="22" t="s">
        <v>111</v>
      </c>
    </row>
    <row r="144" spans="2:65" s="1" customFormat="1" ht="16.5" customHeight="1">
      <c r="B144" s="135"/>
      <c r="C144" s="196" t="s">
        <v>257</v>
      </c>
      <c r="D144" s="196" t="s">
        <v>318</v>
      </c>
      <c r="E144" s="197" t="s">
        <v>649</v>
      </c>
      <c r="F144" s="300" t="s">
        <v>650</v>
      </c>
      <c r="G144" s="300"/>
      <c r="H144" s="300"/>
      <c r="I144" s="300"/>
      <c r="J144" s="198" t="s">
        <v>235</v>
      </c>
      <c r="K144" s="199">
        <v>100</v>
      </c>
      <c r="L144" s="301">
        <v>0</v>
      </c>
      <c r="M144" s="301"/>
      <c r="N144" s="302">
        <f>ROUND(L144*K144,2)</f>
        <v>0</v>
      </c>
      <c r="O144" s="266"/>
      <c r="P144" s="266"/>
      <c r="Q144" s="266"/>
      <c r="R144" s="138"/>
      <c r="T144" s="168" t="s">
        <v>5</v>
      </c>
      <c r="U144" s="47" t="s">
        <v>43</v>
      </c>
      <c r="V144" s="39"/>
      <c r="W144" s="169">
        <f>V144*K144</f>
        <v>0</v>
      </c>
      <c r="X144" s="169">
        <v>0</v>
      </c>
      <c r="Y144" s="169">
        <f>X144*K144</f>
        <v>0</v>
      </c>
      <c r="Z144" s="169">
        <v>0</v>
      </c>
      <c r="AA144" s="170">
        <f>Z144*K144</f>
        <v>0</v>
      </c>
      <c r="AR144" s="22" t="s">
        <v>185</v>
      </c>
      <c r="AT144" s="22" t="s">
        <v>318</v>
      </c>
      <c r="AU144" s="22" t="s">
        <v>111</v>
      </c>
      <c r="AY144" s="22" t="s">
        <v>150</v>
      </c>
      <c r="BE144" s="109">
        <f>IF(U144="základní",N144,0)</f>
        <v>0</v>
      </c>
      <c r="BF144" s="109">
        <f>IF(U144="snížená",N144,0)</f>
        <v>0</v>
      </c>
      <c r="BG144" s="109">
        <f>IF(U144="zákl. přenesená",N144,0)</f>
        <v>0</v>
      </c>
      <c r="BH144" s="109">
        <f>IF(U144="sníž. přenesená",N144,0)</f>
        <v>0</v>
      </c>
      <c r="BI144" s="109">
        <f>IF(U144="nulová",N144,0)</f>
        <v>0</v>
      </c>
      <c r="BJ144" s="22" t="s">
        <v>86</v>
      </c>
      <c r="BK144" s="109">
        <f>ROUND(L144*K144,2)</f>
        <v>0</v>
      </c>
      <c r="BL144" s="22" t="s">
        <v>167</v>
      </c>
      <c r="BM144" s="22" t="s">
        <v>651</v>
      </c>
    </row>
    <row r="145" spans="2:65" s="1" customFormat="1" ht="36" customHeight="1">
      <c r="B145" s="38"/>
      <c r="C145" s="39"/>
      <c r="D145" s="39"/>
      <c r="E145" s="39"/>
      <c r="F145" s="255" t="s">
        <v>648</v>
      </c>
      <c r="G145" s="256"/>
      <c r="H145" s="256"/>
      <c r="I145" s="256"/>
      <c r="J145" s="39"/>
      <c r="K145" s="39"/>
      <c r="L145" s="39"/>
      <c r="M145" s="39"/>
      <c r="N145" s="39"/>
      <c r="O145" s="39"/>
      <c r="P145" s="39"/>
      <c r="Q145" s="39"/>
      <c r="R145" s="40"/>
      <c r="T145" s="171"/>
      <c r="U145" s="39"/>
      <c r="V145" s="39"/>
      <c r="W145" s="39"/>
      <c r="X145" s="39"/>
      <c r="Y145" s="39"/>
      <c r="Z145" s="39"/>
      <c r="AA145" s="77"/>
      <c r="AT145" s="22" t="s">
        <v>158</v>
      </c>
      <c r="AU145" s="22" t="s">
        <v>111</v>
      </c>
    </row>
    <row r="146" spans="2:65" s="1" customFormat="1" ht="16.5" customHeight="1">
      <c r="B146" s="135"/>
      <c r="C146" s="196" t="s">
        <v>236</v>
      </c>
      <c r="D146" s="196" t="s">
        <v>318</v>
      </c>
      <c r="E146" s="197" t="s">
        <v>652</v>
      </c>
      <c r="F146" s="300" t="s">
        <v>653</v>
      </c>
      <c r="G146" s="300"/>
      <c r="H146" s="300"/>
      <c r="I146" s="300"/>
      <c r="J146" s="198" t="s">
        <v>235</v>
      </c>
      <c r="K146" s="199">
        <v>200</v>
      </c>
      <c r="L146" s="301">
        <v>0</v>
      </c>
      <c r="M146" s="301"/>
      <c r="N146" s="302">
        <f>ROUND(L146*K146,2)</f>
        <v>0</v>
      </c>
      <c r="O146" s="266"/>
      <c r="P146" s="266"/>
      <c r="Q146" s="266"/>
      <c r="R146" s="138"/>
      <c r="T146" s="168" t="s">
        <v>5</v>
      </c>
      <c r="U146" s="47" t="s">
        <v>43</v>
      </c>
      <c r="V146" s="39"/>
      <c r="W146" s="169">
        <f>V146*K146</f>
        <v>0</v>
      </c>
      <c r="X146" s="169">
        <v>0</v>
      </c>
      <c r="Y146" s="169">
        <f>X146*K146</f>
        <v>0</v>
      </c>
      <c r="Z146" s="169">
        <v>0</v>
      </c>
      <c r="AA146" s="170">
        <f>Z146*K146</f>
        <v>0</v>
      </c>
      <c r="AR146" s="22" t="s">
        <v>185</v>
      </c>
      <c r="AT146" s="22" t="s">
        <v>318</v>
      </c>
      <c r="AU146" s="22" t="s">
        <v>111</v>
      </c>
      <c r="AY146" s="22" t="s">
        <v>150</v>
      </c>
      <c r="BE146" s="109">
        <f>IF(U146="základní",N146,0)</f>
        <v>0</v>
      </c>
      <c r="BF146" s="109">
        <f>IF(U146="snížená",N146,0)</f>
        <v>0</v>
      </c>
      <c r="BG146" s="109">
        <f>IF(U146="zákl. přenesená",N146,0)</f>
        <v>0</v>
      </c>
      <c r="BH146" s="109">
        <f>IF(U146="sníž. přenesená",N146,0)</f>
        <v>0</v>
      </c>
      <c r="BI146" s="109">
        <f>IF(U146="nulová",N146,0)</f>
        <v>0</v>
      </c>
      <c r="BJ146" s="22" t="s">
        <v>86</v>
      </c>
      <c r="BK146" s="109">
        <f>ROUND(L146*K146,2)</f>
        <v>0</v>
      </c>
      <c r="BL146" s="22" t="s">
        <v>167</v>
      </c>
      <c r="BM146" s="22" t="s">
        <v>654</v>
      </c>
    </row>
    <row r="147" spans="2:65" s="1" customFormat="1" ht="36" customHeight="1">
      <c r="B147" s="38"/>
      <c r="C147" s="39"/>
      <c r="D147" s="39"/>
      <c r="E147" s="39"/>
      <c r="F147" s="255" t="s">
        <v>648</v>
      </c>
      <c r="G147" s="256"/>
      <c r="H147" s="256"/>
      <c r="I147" s="256"/>
      <c r="J147" s="39"/>
      <c r="K147" s="39"/>
      <c r="L147" s="39"/>
      <c r="M147" s="39"/>
      <c r="N147" s="39"/>
      <c r="O147" s="39"/>
      <c r="P147" s="39"/>
      <c r="Q147" s="39"/>
      <c r="R147" s="40"/>
      <c r="T147" s="171"/>
      <c r="U147" s="39"/>
      <c r="V147" s="39"/>
      <c r="W147" s="39"/>
      <c r="X147" s="39"/>
      <c r="Y147" s="39"/>
      <c r="Z147" s="39"/>
      <c r="AA147" s="77"/>
      <c r="AT147" s="22" t="s">
        <v>158</v>
      </c>
      <c r="AU147" s="22" t="s">
        <v>111</v>
      </c>
    </row>
    <row r="148" spans="2:65" s="1" customFormat="1" ht="16.5" customHeight="1">
      <c r="B148" s="135"/>
      <c r="C148" s="196" t="s">
        <v>270</v>
      </c>
      <c r="D148" s="196" t="s">
        <v>318</v>
      </c>
      <c r="E148" s="197" t="s">
        <v>655</v>
      </c>
      <c r="F148" s="300" t="s">
        <v>656</v>
      </c>
      <c r="G148" s="300"/>
      <c r="H148" s="300"/>
      <c r="I148" s="300"/>
      <c r="J148" s="198" t="s">
        <v>235</v>
      </c>
      <c r="K148" s="199">
        <v>200</v>
      </c>
      <c r="L148" s="301">
        <v>0</v>
      </c>
      <c r="M148" s="301"/>
      <c r="N148" s="302">
        <f>ROUND(L148*K148,2)</f>
        <v>0</v>
      </c>
      <c r="O148" s="266"/>
      <c r="P148" s="266"/>
      <c r="Q148" s="266"/>
      <c r="R148" s="138"/>
      <c r="T148" s="168" t="s">
        <v>5</v>
      </c>
      <c r="U148" s="47" t="s">
        <v>43</v>
      </c>
      <c r="V148" s="39"/>
      <c r="W148" s="169">
        <f>V148*K148</f>
        <v>0</v>
      </c>
      <c r="X148" s="169">
        <v>0</v>
      </c>
      <c r="Y148" s="169">
        <f>X148*K148</f>
        <v>0</v>
      </c>
      <c r="Z148" s="169">
        <v>0</v>
      </c>
      <c r="AA148" s="170">
        <f>Z148*K148</f>
        <v>0</v>
      </c>
      <c r="AR148" s="22" t="s">
        <v>185</v>
      </c>
      <c r="AT148" s="22" t="s">
        <v>318</v>
      </c>
      <c r="AU148" s="22" t="s">
        <v>111</v>
      </c>
      <c r="AY148" s="22" t="s">
        <v>150</v>
      </c>
      <c r="BE148" s="109">
        <f>IF(U148="základní",N148,0)</f>
        <v>0</v>
      </c>
      <c r="BF148" s="109">
        <f>IF(U148="snížená",N148,0)</f>
        <v>0</v>
      </c>
      <c r="BG148" s="109">
        <f>IF(U148="zákl. přenesená",N148,0)</f>
        <v>0</v>
      </c>
      <c r="BH148" s="109">
        <f>IF(U148="sníž. přenesená",N148,0)</f>
        <v>0</v>
      </c>
      <c r="BI148" s="109">
        <f>IF(U148="nulová",N148,0)</f>
        <v>0</v>
      </c>
      <c r="BJ148" s="22" t="s">
        <v>86</v>
      </c>
      <c r="BK148" s="109">
        <f>ROUND(L148*K148,2)</f>
        <v>0</v>
      </c>
      <c r="BL148" s="22" t="s">
        <v>167</v>
      </c>
      <c r="BM148" s="22" t="s">
        <v>657</v>
      </c>
    </row>
    <row r="149" spans="2:65" s="1" customFormat="1" ht="36" customHeight="1">
      <c r="B149" s="38"/>
      <c r="C149" s="39"/>
      <c r="D149" s="39"/>
      <c r="E149" s="39"/>
      <c r="F149" s="255" t="s">
        <v>648</v>
      </c>
      <c r="G149" s="256"/>
      <c r="H149" s="256"/>
      <c r="I149" s="256"/>
      <c r="J149" s="39"/>
      <c r="K149" s="39"/>
      <c r="L149" s="39"/>
      <c r="M149" s="39"/>
      <c r="N149" s="39"/>
      <c r="O149" s="39"/>
      <c r="P149" s="39"/>
      <c r="Q149" s="39"/>
      <c r="R149" s="40"/>
      <c r="T149" s="171"/>
      <c r="U149" s="39"/>
      <c r="V149" s="39"/>
      <c r="W149" s="39"/>
      <c r="X149" s="39"/>
      <c r="Y149" s="39"/>
      <c r="Z149" s="39"/>
      <c r="AA149" s="77"/>
      <c r="AT149" s="22" t="s">
        <v>158</v>
      </c>
      <c r="AU149" s="22" t="s">
        <v>111</v>
      </c>
    </row>
    <row r="150" spans="2:65" s="1" customFormat="1" ht="16.5" customHeight="1">
      <c r="B150" s="135"/>
      <c r="C150" s="196" t="s">
        <v>240</v>
      </c>
      <c r="D150" s="196" t="s">
        <v>318</v>
      </c>
      <c r="E150" s="197" t="s">
        <v>658</v>
      </c>
      <c r="F150" s="300" t="s">
        <v>659</v>
      </c>
      <c r="G150" s="300"/>
      <c r="H150" s="300"/>
      <c r="I150" s="300"/>
      <c r="J150" s="198" t="s">
        <v>235</v>
      </c>
      <c r="K150" s="199">
        <v>230</v>
      </c>
      <c r="L150" s="301">
        <v>0</v>
      </c>
      <c r="M150" s="301"/>
      <c r="N150" s="302">
        <f>ROUND(L150*K150,2)</f>
        <v>0</v>
      </c>
      <c r="O150" s="266"/>
      <c r="P150" s="266"/>
      <c r="Q150" s="266"/>
      <c r="R150" s="138"/>
      <c r="T150" s="168" t="s">
        <v>5</v>
      </c>
      <c r="U150" s="47" t="s">
        <v>43</v>
      </c>
      <c r="V150" s="39"/>
      <c r="W150" s="169">
        <f>V150*K150</f>
        <v>0</v>
      </c>
      <c r="X150" s="169">
        <v>0</v>
      </c>
      <c r="Y150" s="169">
        <f>X150*K150</f>
        <v>0</v>
      </c>
      <c r="Z150" s="169">
        <v>0</v>
      </c>
      <c r="AA150" s="170">
        <f>Z150*K150</f>
        <v>0</v>
      </c>
      <c r="AR150" s="22" t="s">
        <v>185</v>
      </c>
      <c r="AT150" s="22" t="s">
        <v>318</v>
      </c>
      <c r="AU150" s="22" t="s">
        <v>111</v>
      </c>
      <c r="AY150" s="22" t="s">
        <v>150</v>
      </c>
      <c r="BE150" s="109">
        <f>IF(U150="základní",N150,0)</f>
        <v>0</v>
      </c>
      <c r="BF150" s="109">
        <f>IF(U150="snížená",N150,0)</f>
        <v>0</v>
      </c>
      <c r="BG150" s="109">
        <f>IF(U150="zákl. přenesená",N150,0)</f>
        <v>0</v>
      </c>
      <c r="BH150" s="109">
        <f>IF(U150="sníž. přenesená",N150,0)</f>
        <v>0</v>
      </c>
      <c r="BI150" s="109">
        <f>IF(U150="nulová",N150,0)</f>
        <v>0</v>
      </c>
      <c r="BJ150" s="22" t="s">
        <v>86</v>
      </c>
      <c r="BK150" s="109">
        <f>ROUND(L150*K150,2)</f>
        <v>0</v>
      </c>
      <c r="BL150" s="22" t="s">
        <v>167</v>
      </c>
      <c r="BM150" s="22" t="s">
        <v>660</v>
      </c>
    </row>
    <row r="151" spans="2:65" s="1" customFormat="1" ht="36" customHeight="1">
      <c r="B151" s="38"/>
      <c r="C151" s="39"/>
      <c r="D151" s="39"/>
      <c r="E151" s="39"/>
      <c r="F151" s="255" t="s">
        <v>648</v>
      </c>
      <c r="G151" s="256"/>
      <c r="H151" s="256"/>
      <c r="I151" s="256"/>
      <c r="J151" s="39"/>
      <c r="K151" s="39"/>
      <c r="L151" s="39"/>
      <c r="M151" s="39"/>
      <c r="N151" s="39"/>
      <c r="O151" s="39"/>
      <c r="P151" s="39"/>
      <c r="Q151" s="39"/>
      <c r="R151" s="40"/>
      <c r="T151" s="171"/>
      <c r="U151" s="39"/>
      <c r="V151" s="39"/>
      <c r="W151" s="39"/>
      <c r="X151" s="39"/>
      <c r="Y151" s="39"/>
      <c r="Z151" s="39"/>
      <c r="AA151" s="77"/>
      <c r="AT151" s="22" t="s">
        <v>158</v>
      </c>
      <c r="AU151" s="22" t="s">
        <v>111</v>
      </c>
    </row>
    <row r="152" spans="2:65" s="1" customFormat="1" ht="16.5" customHeight="1">
      <c r="B152" s="135"/>
      <c r="C152" s="196" t="s">
        <v>11</v>
      </c>
      <c r="D152" s="196" t="s">
        <v>318</v>
      </c>
      <c r="E152" s="197" t="s">
        <v>661</v>
      </c>
      <c r="F152" s="300" t="s">
        <v>662</v>
      </c>
      <c r="G152" s="300"/>
      <c r="H152" s="300"/>
      <c r="I152" s="300"/>
      <c r="J152" s="198" t="s">
        <v>235</v>
      </c>
      <c r="K152" s="199">
        <v>15</v>
      </c>
      <c r="L152" s="301">
        <v>0</v>
      </c>
      <c r="M152" s="301"/>
      <c r="N152" s="302">
        <f>ROUND(L152*K152,2)</f>
        <v>0</v>
      </c>
      <c r="O152" s="266"/>
      <c r="P152" s="266"/>
      <c r="Q152" s="266"/>
      <c r="R152" s="138"/>
      <c r="T152" s="168" t="s">
        <v>5</v>
      </c>
      <c r="U152" s="47" t="s">
        <v>43</v>
      </c>
      <c r="V152" s="39"/>
      <c r="W152" s="169">
        <f>V152*K152</f>
        <v>0</v>
      </c>
      <c r="X152" s="169">
        <v>0</v>
      </c>
      <c r="Y152" s="169">
        <f>X152*K152</f>
        <v>0</v>
      </c>
      <c r="Z152" s="169">
        <v>0</v>
      </c>
      <c r="AA152" s="170">
        <f>Z152*K152</f>
        <v>0</v>
      </c>
      <c r="AR152" s="22" t="s">
        <v>185</v>
      </c>
      <c r="AT152" s="22" t="s">
        <v>318</v>
      </c>
      <c r="AU152" s="22" t="s">
        <v>111</v>
      </c>
      <c r="AY152" s="22" t="s">
        <v>150</v>
      </c>
      <c r="BE152" s="109">
        <f>IF(U152="základní",N152,0)</f>
        <v>0</v>
      </c>
      <c r="BF152" s="109">
        <f>IF(U152="snížená",N152,0)</f>
        <v>0</v>
      </c>
      <c r="BG152" s="109">
        <f>IF(U152="zákl. přenesená",N152,0)</f>
        <v>0</v>
      </c>
      <c r="BH152" s="109">
        <f>IF(U152="sníž. přenesená",N152,0)</f>
        <v>0</v>
      </c>
      <c r="BI152" s="109">
        <f>IF(U152="nulová",N152,0)</f>
        <v>0</v>
      </c>
      <c r="BJ152" s="22" t="s">
        <v>86</v>
      </c>
      <c r="BK152" s="109">
        <f>ROUND(L152*K152,2)</f>
        <v>0</v>
      </c>
      <c r="BL152" s="22" t="s">
        <v>167</v>
      </c>
      <c r="BM152" s="22" t="s">
        <v>663</v>
      </c>
    </row>
    <row r="153" spans="2:65" s="1" customFormat="1" ht="36" customHeight="1">
      <c r="B153" s="38"/>
      <c r="C153" s="39"/>
      <c r="D153" s="39"/>
      <c r="E153" s="39"/>
      <c r="F153" s="255" t="s">
        <v>648</v>
      </c>
      <c r="G153" s="256"/>
      <c r="H153" s="256"/>
      <c r="I153" s="256"/>
      <c r="J153" s="39"/>
      <c r="K153" s="39"/>
      <c r="L153" s="39"/>
      <c r="M153" s="39"/>
      <c r="N153" s="39"/>
      <c r="O153" s="39"/>
      <c r="P153" s="39"/>
      <c r="Q153" s="39"/>
      <c r="R153" s="40"/>
      <c r="T153" s="171"/>
      <c r="U153" s="39"/>
      <c r="V153" s="39"/>
      <c r="W153" s="39"/>
      <c r="X153" s="39"/>
      <c r="Y153" s="39"/>
      <c r="Z153" s="39"/>
      <c r="AA153" s="77"/>
      <c r="AT153" s="22" t="s">
        <v>158</v>
      </c>
      <c r="AU153" s="22" t="s">
        <v>111</v>
      </c>
    </row>
    <row r="154" spans="2:65" s="1" customFormat="1" ht="16.5" customHeight="1">
      <c r="B154" s="135"/>
      <c r="C154" s="196" t="s">
        <v>245</v>
      </c>
      <c r="D154" s="196" t="s">
        <v>318</v>
      </c>
      <c r="E154" s="197" t="s">
        <v>664</v>
      </c>
      <c r="F154" s="300" t="s">
        <v>665</v>
      </c>
      <c r="G154" s="300"/>
      <c r="H154" s="300"/>
      <c r="I154" s="300"/>
      <c r="J154" s="198" t="s">
        <v>235</v>
      </c>
      <c r="K154" s="199">
        <v>25</v>
      </c>
      <c r="L154" s="301">
        <v>0</v>
      </c>
      <c r="M154" s="301"/>
      <c r="N154" s="302">
        <f>ROUND(L154*K154,2)</f>
        <v>0</v>
      </c>
      <c r="O154" s="266"/>
      <c r="P154" s="266"/>
      <c r="Q154" s="266"/>
      <c r="R154" s="138"/>
      <c r="T154" s="168" t="s">
        <v>5</v>
      </c>
      <c r="U154" s="47" t="s">
        <v>43</v>
      </c>
      <c r="V154" s="39"/>
      <c r="W154" s="169">
        <f>V154*K154</f>
        <v>0</v>
      </c>
      <c r="X154" s="169">
        <v>0</v>
      </c>
      <c r="Y154" s="169">
        <f>X154*K154</f>
        <v>0</v>
      </c>
      <c r="Z154" s="169">
        <v>0</v>
      </c>
      <c r="AA154" s="170">
        <f>Z154*K154</f>
        <v>0</v>
      </c>
      <c r="AR154" s="22" t="s">
        <v>185</v>
      </c>
      <c r="AT154" s="22" t="s">
        <v>318</v>
      </c>
      <c r="AU154" s="22" t="s">
        <v>111</v>
      </c>
      <c r="AY154" s="22" t="s">
        <v>150</v>
      </c>
      <c r="BE154" s="109">
        <f>IF(U154="základní",N154,0)</f>
        <v>0</v>
      </c>
      <c r="BF154" s="109">
        <f>IF(U154="snížená",N154,0)</f>
        <v>0</v>
      </c>
      <c r="BG154" s="109">
        <f>IF(U154="zákl. přenesená",N154,0)</f>
        <v>0</v>
      </c>
      <c r="BH154" s="109">
        <f>IF(U154="sníž. přenesená",N154,0)</f>
        <v>0</v>
      </c>
      <c r="BI154" s="109">
        <f>IF(U154="nulová",N154,0)</f>
        <v>0</v>
      </c>
      <c r="BJ154" s="22" t="s">
        <v>86</v>
      </c>
      <c r="BK154" s="109">
        <f>ROUND(L154*K154,2)</f>
        <v>0</v>
      </c>
      <c r="BL154" s="22" t="s">
        <v>167</v>
      </c>
      <c r="BM154" s="22" t="s">
        <v>666</v>
      </c>
    </row>
    <row r="155" spans="2:65" s="1" customFormat="1" ht="36" customHeight="1">
      <c r="B155" s="38"/>
      <c r="C155" s="39"/>
      <c r="D155" s="39"/>
      <c r="E155" s="39"/>
      <c r="F155" s="255" t="s">
        <v>648</v>
      </c>
      <c r="G155" s="256"/>
      <c r="H155" s="256"/>
      <c r="I155" s="256"/>
      <c r="J155" s="39"/>
      <c r="K155" s="39"/>
      <c r="L155" s="39"/>
      <c r="M155" s="39"/>
      <c r="N155" s="39"/>
      <c r="O155" s="39"/>
      <c r="P155" s="39"/>
      <c r="Q155" s="39"/>
      <c r="R155" s="40"/>
      <c r="T155" s="171"/>
      <c r="U155" s="39"/>
      <c r="V155" s="39"/>
      <c r="W155" s="39"/>
      <c r="X155" s="39"/>
      <c r="Y155" s="39"/>
      <c r="Z155" s="39"/>
      <c r="AA155" s="77"/>
      <c r="AT155" s="22" t="s">
        <v>158</v>
      </c>
      <c r="AU155" s="22" t="s">
        <v>111</v>
      </c>
    </row>
    <row r="156" spans="2:65" s="1" customFormat="1" ht="16.5" customHeight="1">
      <c r="B156" s="135"/>
      <c r="C156" s="196" t="s">
        <v>285</v>
      </c>
      <c r="D156" s="196" t="s">
        <v>318</v>
      </c>
      <c r="E156" s="197" t="s">
        <v>667</v>
      </c>
      <c r="F156" s="300" t="s">
        <v>668</v>
      </c>
      <c r="G156" s="300"/>
      <c r="H156" s="300"/>
      <c r="I156" s="300"/>
      <c r="J156" s="198" t="s">
        <v>235</v>
      </c>
      <c r="K156" s="199">
        <v>60</v>
      </c>
      <c r="L156" s="301">
        <v>0</v>
      </c>
      <c r="M156" s="301"/>
      <c r="N156" s="302">
        <f>ROUND(L156*K156,2)</f>
        <v>0</v>
      </c>
      <c r="O156" s="266"/>
      <c r="P156" s="266"/>
      <c r="Q156" s="266"/>
      <c r="R156" s="138"/>
      <c r="T156" s="168" t="s">
        <v>5</v>
      </c>
      <c r="U156" s="47" t="s">
        <v>43</v>
      </c>
      <c r="V156" s="39"/>
      <c r="W156" s="169">
        <f>V156*K156</f>
        <v>0</v>
      </c>
      <c r="X156" s="169">
        <v>0</v>
      </c>
      <c r="Y156" s="169">
        <f>X156*K156</f>
        <v>0</v>
      </c>
      <c r="Z156" s="169">
        <v>0</v>
      </c>
      <c r="AA156" s="170">
        <f>Z156*K156</f>
        <v>0</v>
      </c>
      <c r="AR156" s="22" t="s">
        <v>185</v>
      </c>
      <c r="AT156" s="22" t="s">
        <v>318</v>
      </c>
      <c r="AU156" s="22" t="s">
        <v>111</v>
      </c>
      <c r="AY156" s="22" t="s">
        <v>150</v>
      </c>
      <c r="BE156" s="109">
        <f>IF(U156="základní",N156,0)</f>
        <v>0</v>
      </c>
      <c r="BF156" s="109">
        <f>IF(U156="snížená",N156,0)</f>
        <v>0</v>
      </c>
      <c r="BG156" s="109">
        <f>IF(U156="zákl. přenesená",N156,0)</f>
        <v>0</v>
      </c>
      <c r="BH156" s="109">
        <f>IF(U156="sníž. přenesená",N156,0)</f>
        <v>0</v>
      </c>
      <c r="BI156" s="109">
        <f>IF(U156="nulová",N156,0)</f>
        <v>0</v>
      </c>
      <c r="BJ156" s="22" t="s">
        <v>86</v>
      </c>
      <c r="BK156" s="109">
        <f>ROUND(L156*K156,2)</f>
        <v>0</v>
      </c>
      <c r="BL156" s="22" t="s">
        <v>167</v>
      </c>
      <c r="BM156" s="22" t="s">
        <v>669</v>
      </c>
    </row>
    <row r="157" spans="2:65" s="1" customFormat="1" ht="36" customHeight="1">
      <c r="B157" s="38"/>
      <c r="C157" s="39"/>
      <c r="D157" s="39"/>
      <c r="E157" s="39"/>
      <c r="F157" s="255" t="s">
        <v>648</v>
      </c>
      <c r="G157" s="256"/>
      <c r="H157" s="256"/>
      <c r="I157" s="256"/>
      <c r="J157" s="39"/>
      <c r="K157" s="39"/>
      <c r="L157" s="39"/>
      <c r="M157" s="39"/>
      <c r="N157" s="39"/>
      <c r="O157" s="39"/>
      <c r="P157" s="39"/>
      <c r="Q157" s="39"/>
      <c r="R157" s="40"/>
      <c r="T157" s="171"/>
      <c r="U157" s="39"/>
      <c r="V157" s="39"/>
      <c r="W157" s="39"/>
      <c r="X157" s="39"/>
      <c r="Y157" s="39"/>
      <c r="Z157" s="39"/>
      <c r="AA157" s="77"/>
      <c r="AT157" s="22" t="s">
        <v>158</v>
      </c>
      <c r="AU157" s="22" t="s">
        <v>111</v>
      </c>
    </row>
    <row r="158" spans="2:65" s="1" customFormat="1" ht="16.5" customHeight="1">
      <c r="B158" s="135"/>
      <c r="C158" s="196" t="s">
        <v>250</v>
      </c>
      <c r="D158" s="196" t="s">
        <v>318</v>
      </c>
      <c r="E158" s="197" t="s">
        <v>670</v>
      </c>
      <c r="F158" s="300" t="s">
        <v>671</v>
      </c>
      <c r="G158" s="300"/>
      <c r="H158" s="300"/>
      <c r="I158" s="300"/>
      <c r="J158" s="198" t="s">
        <v>235</v>
      </c>
      <c r="K158" s="199">
        <v>50</v>
      </c>
      <c r="L158" s="301">
        <v>0</v>
      </c>
      <c r="M158" s="301"/>
      <c r="N158" s="302">
        <f>ROUND(L158*K158,2)</f>
        <v>0</v>
      </c>
      <c r="O158" s="266"/>
      <c r="P158" s="266"/>
      <c r="Q158" s="266"/>
      <c r="R158" s="138"/>
      <c r="T158" s="168" t="s">
        <v>5</v>
      </c>
      <c r="U158" s="47" t="s">
        <v>43</v>
      </c>
      <c r="V158" s="39"/>
      <c r="W158" s="169">
        <f>V158*K158</f>
        <v>0</v>
      </c>
      <c r="X158" s="169">
        <v>0</v>
      </c>
      <c r="Y158" s="169">
        <f>X158*K158</f>
        <v>0</v>
      </c>
      <c r="Z158" s="169">
        <v>0</v>
      </c>
      <c r="AA158" s="170">
        <f>Z158*K158</f>
        <v>0</v>
      </c>
      <c r="AR158" s="22" t="s">
        <v>185</v>
      </c>
      <c r="AT158" s="22" t="s">
        <v>318</v>
      </c>
      <c r="AU158" s="22" t="s">
        <v>111</v>
      </c>
      <c r="AY158" s="22" t="s">
        <v>150</v>
      </c>
      <c r="BE158" s="109">
        <f>IF(U158="základní",N158,0)</f>
        <v>0</v>
      </c>
      <c r="BF158" s="109">
        <f>IF(U158="snížená",N158,0)</f>
        <v>0</v>
      </c>
      <c r="BG158" s="109">
        <f>IF(U158="zákl. přenesená",N158,0)</f>
        <v>0</v>
      </c>
      <c r="BH158" s="109">
        <f>IF(U158="sníž. přenesená",N158,0)</f>
        <v>0</v>
      </c>
      <c r="BI158" s="109">
        <f>IF(U158="nulová",N158,0)</f>
        <v>0</v>
      </c>
      <c r="BJ158" s="22" t="s">
        <v>86</v>
      </c>
      <c r="BK158" s="109">
        <f>ROUND(L158*K158,2)</f>
        <v>0</v>
      </c>
      <c r="BL158" s="22" t="s">
        <v>167</v>
      </c>
      <c r="BM158" s="22" t="s">
        <v>672</v>
      </c>
    </row>
    <row r="159" spans="2:65" s="1" customFormat="1" ht="36" customHeight="1">
      <c r="B159" s="38"/>
      <c r="C159" s="39"/>
      <c r="D159" s="39"/>
      <c r="E159" s="39"/>
      <c r="F159" s="255" t="s">
        <v>648</v>
      </c>
      <c r="G159" s="256"/>
      <c r="H159" s="256"/>
      <c r="I159" s="256"/>
      <c r="J159" s="39"/>
      <c r="K159" s="39"/>
      <c r="L159" s="39"/>
      <c r="M159" s="39"/>
      <c r="N159" s="39"/>
      <c r="O159" s="39"/>
      <c r="P159" s="39"/>
      <c r="Q159" s="39"/>
      <c r="R159" s="40"/>
      <c r="T159" s="171"/>
      <c r="U159" s="39"/>
      <c r="V159" s="39"/>
      <c r="W159" s="39"/>
      <c r="X159" s="39"/>
      <c r="Y159" s="39"/>
      <c r="Z159" s="39"/>
      <c r="AA159" s="77"/>
      <c r="AT159" s="22" t="s">
        <v>158</v>
      </c>
      <c r="AU159" s="22" t="s">
        <v>111</v>
      </c>
    </row>
    <row r="160" spans="2:65" s="1" customFormat="1" ht="25.5" customHeight="1">
      <c r="B160" s="135"/>
      <c r="C160" s="196" t="s">
        <v>296</v>
      </c>
      <c r="D160" s="196" t="s">
        <v>318</v>
      </c>
      <c r="E160" s="197" t="s">
        <v>673</v>
      </c>
      <c r="F160" s="300" t="s">
        <v>674</v>
      </c>
      <c r="G160" s="300"/>
      <c r="H160" s="300"/>
      <c r="I160" s="300"/>
      <c r="J160" s="198" t="s">
        <v>235</v>
      </c>
      <c r="K160" s="199">
        <v>5</v>
      </c>
      <c r="L160" s="301">
        <v>0</v>
      </c>
      <c r="M160" s="301"/>
      <c r="N160" s="302">
        <f>ROUND(L160*K160,2)</f>
        <v>0</v>
      </c>
      <c r="O160" s="266"/>
      <c r="P160" s="266"/>
      <c r="Q160" s="266"/>
      <c r="R160" s="138"/>
      <c r="T160" s="168" t="s">
        <v>5</v>
      </c>
      <c r="U160" s="47" t="s">
        <v>43</v>
      </c>
      <c r="V160" s="39"/>
      <c r="W160" s="169">
        <f>V160*K160</f>
        <v>0</v>
      </c>
      <c r="X160" s="169">
        <v>0</v>
      </c>
      <c r="Y160" s="169">
        <f>X160*K160</f>
        <v>0</v>
      </c>
      <c r="Z160" s="169">
        <v>0</v>
      </c>
      <c r="AA160" s="170">
        <f>Z160*K160</f>
        <v>0</v>
      </c>
      <c r="AR160" s="22" t="s">
        <v>185</v>
      </c>
      <c r="AT160" s="22" t="s">
        <v>318</v>
      </c>
      <c r="AU160" s="22" t="s">
        <v>111</v>
      </c>
      <c r="AY160" s="22" t="s">
        <v>150</v>
      </c>
      <c r="BE160" s="109">
        <f>IF(U160="základní",N160,0)</f>
        <v>0</v>
      </c>
      <c r="BF160" s="109">
        <f>IF(U160="snížená",N160,0)</f>
        <v>0</v>
      </c>
      <c r="BG160" s="109">
        <f>IF(U160="zákl. přenesená",N160,0)</f>
        <v>0</v>
      </c>
      <c r="BH160" s="109">
        <f>IF(U160="sníž. přenesená",N160,0)</f>
        <v>0</v>
      </c>
      <c r="BI160" s="109">
        <f>IF(U160="nulová",N160,0)</f>
        <v>0</v>
      </c>
      <c r="BJ160" s="22" t="s">
        <v>86</v>
      </c>
      <c r="BK160" s="109">
        <f>ROUND(L160*K160,2)</f>
        <v>0</v>
      </c>
      <c r="BL160" s="22" t="s">
        <v>167</v>
      </c>
      <c r="BM160" s="22" t="s">
        <v>675</v>
      </c>
    </row>
    <row r="161" spans="2:65" s="1" customFormat="1" ht="48" customHeight="1">
      <c r="B161" s="38"/>
      <c r="C161" s="39"/>
      <c r="D161" s="39"/>
      <c r="E161" s="39"/>
      <c r="F161" s="255" t="s">
        <v>676</v>
      </c>
      <c r="G161" s="256"/>
      <c r="H161" s="256"/>
      <c r="I161" s="256"/>
      <c r="J161" s="39"/>
      <c r="K161" s="39"/>
      <c r="L161" s="39"/>
      <c r="M161" s="39"/>
      <c r="N161" s="39"/>
      <c r="O161" s="39"/>
      <c r="P161" s="39"/>
      <c r="Q161" s="39"/>
      <c r="R161" s="40"/>
      <c r="T161" s="171"/>
      <c r="U161" s="39"/>
      <c r="V161" s="39"/>
      <c r="W161" s="39"/>
      <c r="X161" s="39"/>
      <c r="Y161" s="39"/>
      <c r="Z161" s="39"/>
      <c r="AA161" s="77"/>
      <c r="AT161" s="22" t="s">
        <v>158</v>
      </c>
      <c r="AU161" s="22" t="s">
        <v>111</v>
      </c>
    </row>
    <row r="162" spans="2:65" s="1" customFormat="1" ht="25.5" customHeight="1">
      <c r="B162" s="135"/>
      <c r="C162" s="196" t="s">
        <v>255</v>
      </c>
      <c r="D162" s="196" t="s">
        <v>318</v>
      </c>
      <c r="E162" s="197" t="s">
        <v>677</v>
      </c>
      <c r="F162" s="300" t="s">
        <v>678</v>
      </c>
      <c r="G162" s="300"/>
      <c r="H162" s="300"/>
      <c r="I162" s="300"/>
      <c r="J162" s="198" t="s">
        <v>235</v>
      </c>
      <c r="K162" s="199">
        <v>6</v>
      </c>
      <c r="L162" s="301">
        <v>0</v>
      </c>
      <c r="M162" s="301"/>
      <c r="N162" s="302">
        <f>ROUND(L162*K162,2)</f>
        <v>0</v>
      </c>
      <c r="O162" s="266"/>
      <c r="P162" s="266"/>
      <c r="Q162" s="266"/>
      <c r="R162" s="138"/>
      <c r="T162" s="168" t="s">
        <v>5</v>
      </c>
      <c r="U162" s="47" t="s">
        <v>43</v>
      </c>
      <c r="V162" s="39"/>
      <c r="W162" s="169">
        <f>V162*K162</f>
        <v>0</v>
      </c>
      <c r="X162" s="169">
        <v>0</v>
      </c>
      <c r="Y162" s="169">
        <f>X162*K162</f>
        <v>0</v>
      </c>
      <c r="Z162" s="169">
        <v>0</v>
      </c>
      <c r="AA162" s="170">
        <f>Z162*K162</f>
        <v>0</v>
      </c>
      <c r="AR162" s="22" t="s">
        <v>185</v>
      </c>
      <c r="AT162" s="22" t="s">
        <v>318</v>
      </c>
      <c r="AU162" s="22" t="s">
        <v>111</v>
      </c>
      <c r="AY162" s="22" t="s">
        <v>150</v>
      </c>
      <c r="BE162" s="109">
        <f>IF(U162="základní",N162,0)</f>
        <v>0</v>
      </c>
      <c r="BF162" s="109">
        <f>IF(U162="snížená",N162,0)</f>
        <v>0</v>
      </c>
      <c r="BG162" s="109">
        <f>IF(U162="zákl. přenesená",N162,0)</f>
        <v>0</v>
      </c>
      <c r="BH162" s="109">
        <f>IF(U162="sníž. přenesená",N162,0)</f>
        <v>0</v>
      </c>
      <c r="BI162" s="109">
        <f>IF(U162="nulová",N162,0)</f>
        <v>0</v>
      </c>
      <c r="BJ162" s="22" t="s">
        <v>86</v>
      </c>
      <c r="BK162" s="109">
        <f>ROUND(L162*K162,2)</f>
        <v>0</v>
      </c>
      <c r="BL162" s="22" t="s">
        <v>167</v>
      </c>
      <c r="BM162" s="22" t="s">
        <v>679</v>
      </c>
    </row>
    <row r="163" spans="2:65" s="1" customFormat="1" ht="48" customHeight="1">
      <c r="B163" s="38"/>
      <c r="C163" s="39"/>
      <c r="D163" s="39"/>
      <c r="E163" s="39"/>
      <c r="F163" s="255" t="s">
        <v>680</v>
      </c>
      <c r="G163" s="256"/>
      <c r="H163" s="256"/>
      <c r="I163" s="256"/>
      <c r="J163" s="39"/>
      <c r="K163" s="39"/>
      <c r="L163" s="39"/>
      <c r="M163" s="39"/>
      <c r="N163" s="39"/>
      <c r="O163" s="39"/>
      <c r="P163" s="39"/>
      <c r="Q163" s="39"/>
      <c r="R163" s="40"/>
      <c r="T163" s="171"/>
      <c r="U163" s="39"/>
      <c r="V163" s="39"/>
      <c r="W163" s="39"/>
      <c r="X163" s="39"/>
      <c r="Y163" s="39"/>
      <c r="Z163" s="39"/>
      <c r="AA163" s="77"/>
      <c r="AT163" s="22" t="s">
        <v>158</v>
      </c>
      <c r="AU163" s="22" t="s">
        <v>111</v>
      </c>
    </row>
    <row r="164" spans="2:65" s="1" customFormat="1" ht="25.5" customHeight="1">
      <c r="B164" s="135"/>
      <c r="C164" s="196" t="s">
        <v>10</v>
      </c>
      <c r="D164" s="196" t="s">
        <v>318</v>
      </c>
      <c r="E164" s="197" t="s">
        <v>681</v>
      </c>
      <c r="F164" s="300" t="s">
        <v>682</v>
      </c>
      <c r="G164" s="300"/>
      <c r="H164" s="300"/>
      <c r="I164" s="300"/>
      <c r="J164" s="198" t="s">
        <v>235</v>
      </c>
      <c r="K164" s="199">
        <v>6</v>
      </c>
      <c r="L164" s="301">
        <v>0</v>
      </c>
      <c r="M164" s="301"/>
      <c r="N164" s="302">
        <f>ROUND(L164*K164,2)</f>
        <v>0</v>
      </c>
      <c r="O164" s="266"/>
      <c r="P164" s="266"/>
      <c r="Q164" s="266"/>
      <c r="R164" s="138"/>
      <c r="T164" s="168" t="s">
        <v>5</v>
      </c>
      <c r="U164" s="47" t="s">
        <v>43</v>
      </c>
      <c r="V164" s="39"/>
      <c r="W164" s="169">
        <f>V164*K164</f>
        <v>0</v>
      </c>
      <c r="X164" s="169">
        <v>0</v>
      </c>
      <c r="Y164" s="169">
        <f>X164*K164</f>
        <v>0</v>
      </c>
      <c r="Z164" s="169">
        <v>0</v>
      </c>
      <c r="AA164" s="170">
        <f>Z164*K164</f>
        <v>0</v>
      </c>
      <c r="AR164" s="22" t="s">
        <v>185</v>
      </c>
      <c r="AT164" s="22" t="s">
        <v>318</v>
      </c>
      <c r="AU164" s="22" t="s">
        <v>111</v>
      </c>
      <c r="AY164" s="22" t="s">
        <v>150</v>
      </c>
      <c r="BE164" s="109">
        <f>IF(U164="základní",N164,0)</f>
        <v>0</v>
      </c>
      <c r="BF164" s="109">
        <f>IF(U164="snížená",N164,0)</f>
        <v>0</v>
      </c>
      <c r="BG164" s="109">
        <f>IF(U164="zákl. přenesená",N164,0)</f>
        <v>0</v>
      </c>
      <c r="BH164" s="109">
        <f>IF(U164="sníž. přenesená",N164,0)</f>
        <v>0</v>
      </c>
      <c r="BI164" s="109">
        <f>IF(U164="nulová",N164,0)</f>
        <v>0</v>
      </c>
      <c r="BJ164" s="22" t="s">
        <v>86</v>
      </c>
      <c r="BK164" s="109">
        <f>ROUND(L164*K164,2)</f>
        <v>0</v>
      </c>
      <c r="BL164" s="22" t="s">
        <v>167</v>
      </c>
      <c r="BM164" s="22" t="s">
        <v>683</v>
      </c>
    </row>
    <row r="165" spans="2:65" s="1" customFormat="1" ht="48" customHeight="1">
      <c r="B165" s="38"/>
      <c r="C165" s="39"/>
      <c r="D165" s="39"/>
      <c r="E165" s="39"/>
      <c r="F165" s="255" t="s">
        <v>684</v>
      </c>
      <c r="G165" s="256"/>
      <c r="H165" s="256"/>
      <c r="I165" s="256"/>
      <c r="J165" s="39"/>
      <c r="K165" s="39"/>
      <c r="L165" s="39"/>
      <c r="M165" s="39"/>
      <c r="N165" s="39"/>
      <c r="O165" s="39"/>
      <c r="P165" s="39"/>
      <c r="Q165" s="39"/>
      <c r="R165" s="40"/>
      <c r="T165" s="171"/>
      <c r="U165" s="39"/>
      <c r="V165" s="39"/>
      <c r="W165" s="39"/>
      <c r="X165" s="39"/>
      <c r="Y165" s="39"/>
      <c r="Z165" s="39"/>
      <c r="AA165" s="77"/>
      <c r="AT165" s="22" t="s">
        <v>158</v>
      </c>
      <c r="AU165" s="22" t="s">
        <v>111</v>
      </c>
    </row>
    <row r="166" spans="2:65" s="1" customFormat="1" ht="25.5" customHeight="1">
      <c r="B166" s="135"/>
      <c r="C166" s="196" t="s">
        <v>260</v>
      </c>
      <c r="D166" s="196" t="s">
        <v>318</v>
      </c>
      <c r="E166" s="197" t="s">
        <v>685</v>
      </c>
      <c r="F166" s="300" t="s">
        <v>686</v>
      </c>
      <c r="G166" s="300"/>
      <c r="H166" s="300"/>
      <c r="I166" s="300"/>
      <c r="J166" s="198" t="s">
        <v>235</v>
      </c>
      <c r="K166" s="199">
        <v>8</v>
      </c>
      <c r="L166" s="301">
        <v>0</v>
      </c>
      <c r="M166" s="301"/>
      <c r="N166" s="302">
        <f>ROUND(L166*K166,2)</f>
        <v>0</v>
      </c>
      <c r="O166" s="266"/>
      <c r="P166" s="266"/>
      <c r="Q166" s="266"/>
      <c r="R166" s="138"/>
      <c r="T166" s="168" t="s">
        <v>5</v>
      </c>
      <c r="U166" s="47" t="s">
        <v>43</v>
      </c>
      <c r="V166" s="39"/>
      <c r="W166" s="169">
        <f>V166*K166</f>
        <v>0</v>
      </c>
      <c r="X166" s="169">
        <v>0</v>
      </c>
      <c r="Y166" s="169">
        <f>X166*K166</f>
        <v>0</v>
      </c>
      <c r="Z166" s="169">
        <v>0</v>
      </c>
      <c r="AA166" s="170">
        <f>Z166*K166</f>
        <v>0</v>
      </c>
      <c r="AR166" s="22" t="s">
        <v>185</v>
      </c>
      <c r="AT166" s="22" t="s">
        <v>318</v>
      </c>
      <c r="AU166" s="22" t="s">
        <v>111</v>
      </c>
      <c r="AY166" s="22" t="s">
        <v>150</v>
      </c>
      <c r="BE166" s="109">
        <f>IF(U166="základní",N166,0)</f>
        <v>0</v>
      </c>
      <c r="BF166" s="109">
        <f>IF(U166="snížená",N166,0)</f>
        <v>0</v>
      </c>
      <c r="BG166" s="109">
        <f>IF(U166="zákl. přenesená",N166,0)</f>
        <v>0</v>
      </c>
      <c r="BH166" s="109">
        <f>IF(U166="sníž. přenesená",N166,0)</f>
        <v>0</v>
      </c>
      <c r="BI166" s="109">
        <f>IF(U166="nulová",N166,0)</f>
        <v>0</v>
      </c>
      <c r="BJ166" s="22" t="s">
        <v>86</v>
      </c>
      <c r="BK166" s="109">
        <f>ROUND(L166*K166,2)</f>
        <v>0</v>
      </c>
      <c r="BL166" s="22" t="s">
        <v>167</v>
      </c>
      <c r="BM166" s="22" t="s">
        <v>687</v>
      </c>
    </row>
    <row r="167" spans="2:65" s="1" customFormat="1" ht="48" customHeight="1">
      <c r="B167" s="38"/>
      <c r="C167" s="39"/>
      <c r="D167" s="39"/>
      <c r="E167" s="39"/>
      <c r="F167" s="255" t="s">
        <v>688</v>
      </c>
      <c r="G167" s="256"/>
      <c r="H167" s="256"/>
      <c r="I167" s="256"/>
      <c r="J167" s="39"/>
      <c r="K167" s="39"/>
      <c r="L167" s="39"/>
      <c r="M167" s="39"/>
      <c r="N167" s="39"/>
      <c r="O167" s="39"/>
      <c r="P167" s="39"/>
      <c r="Q167" s="39"/>
      <c r="R167" s="40"/>
      <c r="T167" s="171"/>
      <c r="U167" s="39"/>
      <c r="V167" s="39"/>
      <c r="W167" s="39"/>
      <c r="X167" s="39"/>
      <c r="Y167" s="39"/>
      <c r="Z167" s="39"/>
      <c r="AA167" s="77"/>
      <c r="AT167" s="22" t="s">
        <v>158</v>
      </c>
      <c r="AU167" s="22" t="s">
        <v>111</v>
      </c>
    </row>
    <row r="168" spans="2:65" s="1" customFormat="1" ht="25.5" customHeight="1">
      <c r="B168" s="135"/>
      <c r="C168" s="196" t="s">
        <v>310</v>
      </c>
      <c r="D168" s="196" t="s">
        <v>318</v>
      </c>
      <c r="E168" s="197" t="s">
        <v>689</v>
      </c>
      <c r="F168" s="300" t="s">
        <v>690</v>
      </c>
      <c r="G168" s="300"/>
      <c r="H168" s="300"/>
      <c r="I168" s="300"/>
      <c r="J168" s="198" t="s">
        <v>235</v>
      </c>
      <c r="K168" s="199">
        <v>6</v>
      </c>
      <c r="L168" s="301">
        <v>0</v>
      </c>
      <c r="M168" s="301"/>
      <c r="N168" s="302">
        <f>ROUND(L168*K168,2)</f>
        <v>0</v>
      </c>
      <c r="O168" s="266"/>
      <c r="P168" s="266"/>
      <c r="Q168" s="266"/>
      <c r="R168" s="138"/>
      <c r="T168" s="168" t="s">
        <v>5</v>
      </c>
      <c r="U168" s="47" t="s">
        <v>43</v>
      </c>
      <c r="V168" s="39"/>
      <c r="W168" s="169">
        <f>V168*K168</f>
        <v>0</v>
      </c>
      <c r="X168" s="169">
        <v>0</v>
      </c>
      <c r="Y168" s="169">
        <f>X168*K168</f>
        <v>0</v>
      </c>
      <c r="Z168" s="169">
        <v>0</v>
      </c>
      <c r="AA168" s="170">
        <f>Z168*K168</f>
        <v>0</v>
      </c>
      <c r="AR168" s="22" t="s">
        <v>185</v>
      </c>
      <c r="AT168" s="22" t="s">
        <v>318</v>
      </c>
      <c r="AU168" s="22" t="s">
        <v>111</v>
      </c>
      <c r="AY168" s="22" t="s">
        <v>150</v>
      </c>
      <c r="BE168" s="109">
        <f>IF(U168="základní",N168,0)</f>
        <v>0</v>
      </c>
      <c r="BF168" s="109">
        <f>IF(U168="snížená",N168,0)</f>
        <v>0</v>
      </c>
      <c r="BG168" s="109">
        <f>IF(U168="zákl. přenesená",N168,0)</f>
        <v>0</v>
      </c>
      <c r="BH168" s="109">
        <f>IF(U168="sníž. přenesená",N168,0)</f>
        <v>0</v>
      </c>
      <c r="BI168" s="109">
        <f>IF(U168="nulová",N168,0)</f>
        <v>0</v>
      </c>
      <c r="BJ168" s="22" t="s">
        <v>86</v>
      </c>
      <c r="BK168" s="109">
        <f>ROUND(L168*K168,2)</f>
        <v>0</v>
      </c>
      <c r="BL168" s="22" t="s">
        <v>167</v>
      </c>
      <c r="BM168" s="22" t="s">
        <v>691</v>
      </c>
    </row>
    <row r="169" spans="2:65" s="1" customFormat="1" ht="48" customHeight="1">
      <c r="B169" s="38"/>
      <c r="C169" s="39"/>
      <c r="D169" s="39"/>
      <c r="E169" s="39"/>
      <c r="F169" s="255" t="s">
        <v>692</v>
      </c>
      <c r="G169" s="256"/>
      <c r="H169" s="256"/>
      <c r="I169" s="256"/>
      <c r="J169" s="39"/>
      <c r="K169" s="39"/>
      <c r="L169" s="39"/>
      <c r="M169" s="39"/>
      <c r="N169" s="39"/>
      <c r="O169" s="39"/>
      <c r="P169" s="39"/>
      <c r="Q169" s="39"/>
      <c r="R169" s="40"/>
      <c r="T169" s="171"/>
      <c r="U169" s="39"/>
      <c r="V169" s="39"/>
      <c r="W169" s="39"/>
      <c r="X169" s="39"/>
      <c r="Y169" s="39"/>
      <c r="Z169" s="39"/>
      <c r="AA169" s="77"/>
      <c r="AT169" s="22" t="s">
        <v>158</v>
      </c>
      <c r="AU169" s="22" t="s">
        <v>111</v>
      </c>
    </row>
    <row r="170" spans="2:65" s="1" customFormat="1" ht="25.5" customHeight="1">
      <c r="B170" s="135"/>
      <c r="C170" s="196" t="s">
        <v>264</v>
      </c>
      <c r="D170" s="196" t="s">
        <v>318</v>
      </c>
      <c r="E170" s="197" t="s">
        <v>693</v>
      </c>
      <c r="F170" s="300" t="s">
        <v>694</v>
      </c>
      <c r="G170" s="300"/>
      <c r="H170" s="300"/>
      <c r="I170" s="300"/>
      <c r="J170" s="198" t="s">
        <v>235</v>
      </c>
      <c r="K170" s="199">
        <v>12</v>
      </c>
      <c r="L170" s="301">
        <v>0</v>
      </c>
      <c r="M170" s="301"/>
      <c r="N170" s="302">
        <f>ROUND(L170*K170,2)</f>
        <v>0</v>
      </c>
      <c r="O170" s="266"/>
      <c r="P170" s="266"/>
      <c r="Q170" s="266"/>
      <c r="R170" s="138"/>
      <c r="T170" s="168" t="s">
        <v>5</v>
      </c>
      <c r="U170" s="47" t="s">
        <v>43</v>
      </c>
      <c r="V170" s="39"/>
      <c r="W170" s="169">
        <f>V170*K170</f>
        <v>0</v>
      </c>
      <c r="X170" s="169">
        <v>0</v>
      </c>
      <c r="Y170" s="169">
        <f>X170*K170</f>
        <v>0</v>
      </c>
      <c r="Z170" s="169">
        <v>0</v>
      </c>
      <c r="AA170" s="170">
        <f>Z170*K170</f>
        <v>0</v>
      </c>
      <c r="AR170" s="22" t="s">
        <v>185</v>
      </c>
      <c r="AT170" s="22" t="s">
        <v>318</v>
      </c>
      <c r="AU170" s="22" t="s">
        <v>111</v>
      </c>
      <c r="AY170" s="22" t="s">
        <v>150</v>
      </c>
      <c r="BE170" s="109">
        <f>IF(U170="základní",N170,0)</f>
        <v>0</v>
      </c>
      <c r="BF170" s="109">
        <f>IF(U170="snížená",N170,0)</f>
        <v>0</v>
      </c>
      <c r="BG170" s="109">
        <f>IF(U170="zákl. přenesená",N170,0)</f>
        <v>0</v>
      </c>
      <c r="BH170" s="109">
        <f>IF(U170="sníž. přenesená",N170,0)</f>
        <v>0</v>
      </c>
      <c r="BI170" s="109">
        <f>IF(U170="nulová",N170,0)</f>
        <v>0</v>
      </c>
      <c r="BJ170" s="22" t="s">
        <v>86</v>
      </c>
      <c r="BK170" s="109">
        <f>ROUND(L170*K170,2)</f>
        <v>0</v>
      </c>
      <c r="BL170" s="22" t="s">
        <v>167</v>
      </c>
      <c r="BM170" s="22" t="s">
        <v>695</v>
      </c>
    </row>
    <row r="171" spans="2:65" s="1" customFormat="1" ht="48" customHeight="1">
      <c r="B171" s="38"/>
      <c r="C171" s="39"/>
      <c r="D171" s="39"/>
      <c r="E171" s="39"/>
      <c r="F171" s="255" t="s">
        <v>696</v>
      </c>
      <c r="G171" s="256"/>
      <c r="H171" s="256"/>
      <c r="I171" s="256"/>
      <c r="J171" s="39"/>
      <c r="K171" s="39"/>
      <c r="L171" s="39"/>
      <c r="M171" s="39"/>
      <c r="N171" s="39"/>
      <c r="O171" s="39"/>
      <c r="P171" s="39"/>
      <c r="Q171" s="39"/>
      <c r="R171" s="40"/>
      <c r="T171" s="171"/>
      <c r="U171" s="39"/>
      <c r="V171" s="39"/>
      <c r="W171" s="39"/>
      <c r="X171" s="39"/>
      <c r="Y171" s="39"/>
      <c r="Z171" s="39"/>
      <c r="AA171" s="77"/>
      <c r="AT171" s="22" t="s">
        <v>158</v>
      </c>
      <c r="AU171" s="22" t="s">
        <v>111</v>
      </c>
    </row>
    <row r="172" spans="2:65" s="1" customFormat="1" ht="16.5" customHeight="1">
      <c r="B172" s="135"/>
      <c r="C172" s="196" t="s">
        <v>317</v>
      </c>
      <c r="D172" s="196" t="s">
        <v>318</v>
      </c>
      <c r="E172" s="197" t="s">
        <v>697</v>
      </c>
      <c r="F172" s="300" t="s">
        <v>698</v>
      </c>
      <c r="G172" s="300"/>
      <c r="H172" s="300"/>
      <c r="I172" s="300"/>
      <c r="J172" s="198" t="s">
        <v>328</v>
      </c>
      <c r="K172" s="199">
        <v>30</v>
      </c>
      <c r="L172" s="301">
        <v>0</v>
      </c>
      <c r="M172" s="301"/>
      <c r="N172" s="302">
        <f>ROUND(L172*K172,2)</f>
        <v>0</v>
      </c>
      <c r="O172" s="266"/>
      <c r="P172" s="266"/>
      <c r="Q172" s="266"/>
      <c r="R172" s="138"/>
      <c r="T172" s="168" t="s">
        <v>5</v>
      </c>
      <c r="U172" s="47" t="s">
        <v>43</v>
      </c>
      <c r="V172" s="39"/>
      <c r="W172" s="169">
        <f>V172*K172</f>
        <v>0</v>
      </c>
      <c r="X172" s="169">
        <v>0</v>
      </c>
      <c r="Y172" s="169">
        <f>X172*K172</f>
        <v>0</v>
      </c>
      <c r="Z172" s="169">
        <v>0</v>
      </c>
      <c r="AA172" s="170">
        <f>Z172*K172</f>
        <v>0</v>
      </c>
      <c r="AR172" s="22" t="s">
        <v>185</v>
      </c>
      <c r="AT172" s="22" t="s">
        <v>318</v>
      </c>
      <c r="AU172" s="22" t="s">
        <v>111</v>
      </c>
      <c r="AY172" s="22" t="s">
        <v>150</v>
      </c>
      <c r="BE172" s="109">
        <f>IF(U172="základní",N172,0)</f>
        <v>0</v>
      </c>
      <c r="BF172" s="109">
        <f>IF(U172="snížená",N172,0)</f>
        <v>0</v>
      </c>
      <c r="BG172" s="109">
        <f>IF(U172="zákl. přenesená",N172,0)</f>
        <v>0</v>
      </c>
      <c r="BH172" s="109">
        <f>IF(U172="sníž. přenesená",N172,0)</f>
        <v>0</v>
      </c>
      <c r="BI172" s="109">
        <f>IF(U172="nulová",N172,0)</f>
        <v>0</v>
      </c>
      <c r="BJ172" s="22" t="s">
        <v>86</v>
      </c>
      <c r="BK172" s="109">
        <f>ROUND(L172*K172,2)</f>
        <v>0</v>
      </c>
      <c r="BL172" s="22" t="s">
        <v>167</v>
      </c>
      <c r="BM172" s="22" t="s">
        <v>699</v>
      </c>
    </row>
    <row r="173" spans="2:65" s="1" customFormat="1" ht="16.5" customHeight="1">
      <c r="B173" s="38"/>
      <c r="C173" s="39"/>
      <c r="D173" s="39"/>
      <c r="E173" s="39"/>
      <c r="F173" s="255" t="s">
        <v>700</v>
      </c>
      <c r="G173" s="256"/>
      <c r="H173" s="256"/>
      <c r="I173" s="256"/>
      <c r="J173" s="39"/>
      <c r="K173" s="39"/>
      <c r="L173" s="39"/>
      <c r="M173" s="39"/>
      <c r="N173" s="39"/>
      <c r="O173" s="39"/>
      <c r="P173" s="39"/>
      <c r="Q173" s="39"/>
      <c r="R173" s="40"/>
      <c r="T173" s="171"/>
      <c r="U173" s="39"/>
      <c r="V173" s="39"/>
      <c r="W173" s="39"/>
      <c r="X173" s="39"/>
      <c r="Y173" s="39"/>
      <c r="Z173" s="39"/>
      <c r="AA173" s="77"/>
      <c r="AT173" s="22" t="s">
        <v>158</v>
      </c>
      <c r="AU173" s="22" t="s">
        <v>111</v>
      </c>
    </row>
    <row r="174" spans="2:65" s="1" customFormat="1" ht="25.5" customHeight="1">
      <c r="B174" s="135"/>
      <c r="C174" s="196" t="s">
        <v>273</v>
      </c>
      <c r="D174" s="196" t="s">
        <v>318</v>
      </c>
      <c r="E174" s="197" t="s">
        <v>701</v>
      </c>
      <c r="F174" s="300" t="s">
        <v>702</v>
      </c>
      <c r="G174" s="300"/>
      <c r="H174" s="300"/>
      <c r="I174" s="300"/>
      <c r="J174" s="198" t="s">
        <v>230</v>
      </c>
      <c r="K174" s="199">
        <v>3</v>
      </c>
      <c r="L174" s="301">
        <v>0</v>
      </c>
      <c r="M174" s="301"/>
      <c r="N174" s="302">
        <f>ROUND(L174*K174,2)</f>
        <v>0</v>
      </c>
      <c r="O174" s="266"/>
      <c r="P174" s="266"/>
      <c r="Q174" s="266"/>
      <c r="R174" s="138"/>
      <c r="T174" s="168" t="s">
        <v>5</v>
      </c>
      <c r="U174" s="47" t="s">
        <v>43</v>
      </c>
      <c r="V174" s="39"/>
      <c r="W174" s="169">
        <f>V174*K174</f>
        <v>0</v>
      </c>
      <c r="X174" s="169">
        <v>0</v>
      </c>
      <c r="Y174" s="169">
        <f>X174*K174</f>
        <v>0</v>
      </c>
      <c r="Z174" s="169">
        <v>0</v>
      </c>
      <c r="AA174" s="170">
        <f>Z174*K174</f>
        <v>0</v>
      </c>
      <c r="AR174" s="22" t="s">
        <v>185</v>
      </c>
      <c r="AT174" s="22" t="s">
        <v>318</v>
      </c>
      <c r="AU174" s="22" t="s">
        <v>111</v>
      </c>
      <c r="AY174" s="22" t="s">
        <v>150</v>
      </c>
      <c r="BE174" s="109">
        <f>IF(U174="základní",N174,0)</f>
        <v>0</v>
      </c>
      <c r="BF174" s="109">
        <f>IF(U174="snížená",N174,0)</f>
        <v>0</v>
      </c>
      <c r="BG174" s="109">
        <f>IF(U174="zákl. přenesená",N174,0)</f>
        <v>0</v>
      </c>
      <c r="BH174" s="109">
        <f>IF(U174="sníž. přenesená",N174,0)</f>
        <v>0</v>
      </c>
      <c r="BI174" s="109">
        <f>IF(U174="nulová",N174,0)</f>
        <v>0</v>
      </c>
      <c r="BJ174" s="22" t="s">
        <v>86</v>
      </c>
      <c r="BK174" s="109">
        <f>ROUND(L174*K174,2)</f>
        <v>0</v>
      </c>
      <c r="BL174" s="22" t="s">
        <v>167</v>
      </c>
      <c r="BM174" s="22" t="s">
        <v>703</v>
      </c>
    </row>
    <row r="175" spans="2:65" s="1" customFormat="1" ht="16.5" customHeight="1">
      <c r="B175" s="38"/>
      <c r="C175" s="39"/>
      <c r="D175" s="39"/>
      <c r="E175" s="39"/>
      <c r="F175" s="255" t="s">
        <v>704</v>
      </c>
      <c r="G175" s="256"/>
      <c r="H175" s="256"/>
      <c r="I175" s="256"/>
      <c r="J175" s="39"/>
      <c r="K175" s="39"/>
      <c r="L175" s="39"/>
      <c r="M175" s="39"/>
      <c r="N175" s="39"/>
      <c r="O175" s="39"/>
      <c r="P175" s="39"/>
      <c r="Q175" s="39"/>
      <c r="R175" s="40"/>
      <c r="T175" s="171"/>
      <c r="U175" s="39"/>
      <c r="V175" s="39"/>
      <c r="W175" s="39"/>
      <c r="X175" s="39"/>
      <c r="Y175" s="39"/>
      <c r="Z175" s="39"/>
      <c r="AA175" s="77"/>
      <c r="AT175" s="22" t="s">
        <v>158</v>
      </c>
      <c r="AU175" s="22" t="s">
        <v>111</v>
      </c>
    </row>
    <row r="176" spans="2:65" s="1" customFormat="1" ht="16.5" customHeight="1">
      <c r="B176" s="135"/>
      <c r="C176" s="196" t="s">
        <v>325</v>
      </c>
      <c r="D176" s="196" t="s">
        <v>318</v>
      </c>
      <c r="E176" s="197" t="s">
        <v>705</v>
      </c>
      <c r="F176" s="300" t="s">
        <v>706</v>
      </c>
      <c r="G176" s="300"/>
      <c r="H176" s="300"/>
      <c r="I176" s="300"/>
      <c r="J176" s="198" t="s">
        <v>154</v>
      </c>
      <c r="K176" s="199">
        <v>1</v>
      </c>
      <c r="L176" s="301">
        <v>0</v>
      </c>
      <c r="M176" s="301"/>
      <c r="N176" s="302">
        <f>ROUND(L176*K176,2)</f>
        <v>0</v>
      </c>
      <c r="O176" s="266"/>
      <c r="P176" s="266"/>
      <c r="Q176" s="266"/>
      <c r="R176" s="138"/>
      <c r="T176" s="168" t="s">
        <v>5</v>
      </c>
      <c r="U176" s="47" t="s">
        <v>43</v>
      </c>
      <c r="V176" s="39"/>
      <c r="W176" s="169">
        <f>V176*K176</f>
        <v>0</v>
      </c>
      <c r="X176" s="169">
        <v>0</v>
      </c>
      <c r="Y176" s="169">
        <f>X176*K176</f>
        <v>0</v>
      </c>
      <c r="Z176" s="169">
        <v>0</v>
      </c>
      <c r="AA176" s="170">
        <f>Z176*K176</f>
        <v>0</v>
      </c>
      <c r="AR176" s="22" t="s">
        <v>185</v>
      </c>
      <c r="AT176" s="22" t="s">
        <v>318</v>
      </c>
      <c r="AU176" s="22" t="s">
        <v>111</v>
      </c>
      <c r="AY176" s="22" t="s">
        <v>150</v>
      </c>
      <c r="BE176" s="109">
        <f>IF(U176="základní",N176,0)</f>
        <v>0</v>
      </c>
      <c r="BF176" s="109">
        <f>IF(U176="snížená",N176,0)</f>
        <v>0</v>
      </c>
      <c r="BG176" s="109">
        <f>IF(U176="zákl. přenesená",N176,0)</f>
        <v>0</v>
      </c>
      <c r="BH176" s="109">
        <f>IF(U176="sníž. přenesená",N176,0)</f>
        <v>0</v>
      </c>
      <c r="BI176" s="109">
        <f>IF(U176="nulová",N176,0)</f>
        <v>0</v>
      </c>
      <c r="BJ176" s="22" t="s">
        <v>86</v>
      </c>
      <c r="BK176" s="109">
        <f>ROUND(L176*K176,2)</f>
        <v>0</v>
      </c>
      <c r="BL176" s="22" t="s">
        <v>167</v>
      </c>
      <c r="BM176" s="22" t="s">
        <v>707</v>
      </c>
    </row>
    <row r="177" spans="2:65" s="11" customFormat="1" ht="25.5" customHeight="1">
      <c r="B177" s="180"/>
      <c r="C177" s="181"/>
      <c r="D177" s="181"/>
      <c r="E177" s="182" t="s">
        <v>5</v>
      </c>
      <c r="F177" s="303" t="s">
        <v>708</v>
      </c>
      <c r="G177" s="304"/>
      <c r="H177" s="304"/>
      <c r="I177" s="304"/>
      <c r="J177" s="181"/>
      <c r="K177" s="183">
        <v>1</v>
      </c>
      <c r="L177" s="181"/>
      <c r="M177" s="181"/>
      <c r="N177" s="181"/>
      <c r="O177" s="181"/>
      <c r="P177" s="181"/>
      <c r="Q177" s="181"/>
      <c r="R177" s="184"/>
      <c r="T177" s="185"/>
      <c r="U177" s="181"/>
      <c r="V177" s="181"/>
      <c r="W177" s="181"/>
      <c r="X177" s="181"/>
      <c r="Y177" s="181"/>
      <c r="Z177" s="181"/>
      <c r="AA177" s="186"/>
      <c r="AT177" s="187" t="s">
        <v>215</v>
      </c>
      <c r="AU177" s="187" t="s">
        <v>111</v>
      </c>
      <c r="AV177" s="11" t="s">
        <v>111</v>
      </c>
      <c r="AW177" s="11" t="s">
        <v>35</v>
      </c>
      <c r="AX177" s="11" t="s">
        <v>86</v>
      </c>
      <c r="AY177" s="187" t="s">
        <v>150</v>
      </c>
    </row>
    <row r="178" spans="2:65" s="1" customFormat="1" ht="16.5" customHeight="1">
      <c r="B178" s="135"/>
      <c r="C178" s="196" t="s">
        <v>276</v>
      </c>
      <c r="D178" s="196" t="s">
        <v>318</v>
      </c>
      <c r="E178" s="197" t="s">
        <v>709</v>
      </c>
      <c r="F178" s="300" t="s">
        <v>710</v>
      </c>
      <c r="G178" s="300"/>
      <c r="H178" s="300"/>
      <c r="I178" s="300"/>
      <c r="J178" s="198" t="s">
        <v>235</v>
      </c>
      <c r="K178" s="199">
        <v>10</v>
      </c>
      <c r="L178" s="301">
        <v>0</v>
      </c>
      <c r="M178" s="301"/>
      <c r="N178" s="302">
        <f>ROUND(L178*K178,2)</f>
        <v>0</v>
      </c>
      <c r="O178" s="266"/>
      <c r="P178" s="266"/>
      <c r="Q178" s="266"/>
      <c r="R178" s="138"/>
      <c r="T178" s="168" t="s">
        <v>5</v>
      </c>
      <c r="U178" s="47" t="s">
        <v>43</v>
      </c>
      <c r="V178" s="39"/>
      <c r="W178" s="169">
        <f>V178*K178</f>
        <v>0</v>
      </c>
      <c r="X178" s="169">
        <v>0</v>
      </c>
      <c r="Y178" s="169">
        <f>X178*K178</f>
        <v>0</v>
      </c>
      <c r="Z178" s="169">
        <v>0</v>
      </c>
      <c r="AA178" s="170">
        <f>Z178*K178</f>
        <v>0</v>
      </c>
      <c r="AR178" s="22" t="s">
        <v>185</v>
      </c>
      <c r="AT178" s="22" t="s">
        <v>318</v>
      </c>
      <c r="AU178" s="22" t="s">
        <v>111</v>
      </c>
      <c r="AY178" s="22" t="s">
        <v>150</v>
      </c>
      <c r="BE178" s="109">
        <f>IF(U178="základní",N178,0)</f>
        <v>0</v>
      </c>
      <c r="BF178" s="109">
        <f>IF(U178="snížená",N178,0)</f>
        <v>0</v>
      </c>
      <c r="BG178" s="109">
        <f>IF(U178="zákl. přenesená",N178,0)</f>
        <v>0</v>
      </c>
      <c r="BH178" s="109">
        <f>IF(U178="sníž. přenesená",N178,0)</f>
        <v>0</v>
      </c>
      <c r="BI178" s="109">
        <f>IF(U178="nulová",N178,0)</f>
        <v>0</v>
      </c>
      <c r="BJ178" s="22" t="s">
        <v>86</v>
      </c>
      <c r="BK178" s="109">
        <f>ROUND(L178*K178,2)</f>
        <v>0</v>
      </c>
      <c r="BL178" s="22" t="s">
        <v>167</v>
      </c>
      <c r="BM178" s="22" t="s">
        <v>711</v>
      </c>
    </row>
    <row r="179" spans="2:65" s="1" customFormat="1" ht="16.5" customHeight="1">
      <c r="B179" s="38"/>
      <c r="C179" s="39"/>
      <c r="D179" s="39"/>
      <c r="E179" s="39"/>
      <c r="F179" s="255" t="s">
        <v>712</v>
      </c>
      <c r="G179" s="256"/>
      <c r="H179" s="256"/>
      <c r="I179" s="256"/>
      <c r="J179" s="39"/>
      <c r="K179" s="39"/>
      <c r="L179" s="39"/>
      <c r="M179" s="39"/>
      <c r="N179" s="39"/>
      <c r="O179" s="39"/>
      <c r="P179" s="39"/>
      <c r="Q179" s="39"/>
      <c r="R179" s="40"/>
      <c r="T179" s="171"/>
      <c r="U179" s="39"/>
      <c r="V179" s="39"/>
      <c r="W179" s="39"/>
      <c r="X179" s="39"/>
      <c r="Y179" s="39"/>
      <c r="Z179" s="39"/>
      <c r="AA179" s="77"/>
      <c r="AT179" s="22" t="s">
        <v>158</v>
      </c>
      <c r="AU179" s="22" t="s">
        <v>111</v>
      </c>
    </row>
    <row r="180" spans="2:65" s="1" customFormat="1" ht="25.5" customHeight="1">
      <c r="B180" s="135"/>
      <c r="C180" s="196" t="s">
        <v>335</v>
      </c>
      <c r="D180" s="196" t="s">
        <v>318</v>
      </c>
      <c r="E180" s="197" t="s">
        <v>713</v>
      </c>
      <c r="F180" s="300" t="s">
        <v>714</v>
      </c>
      <c r="G180" s="300"/>
      <c r="H180" s="300"/>
      <c r="I180" s="300"/>
      <c r="J180" s="198" t="s">
        <v>220</v>
      </c>
      <c r="K180" s="199">
        <v>2</v>
      </c>
      <c r="L180" s="301">
        <v>0</v>
      </c>
      <c r="M180" s="301"/>
      <c r="N180" s="302">
        <f>ROUND(L180*K180,2)</f>
        <v>0</v>
      </c>
      <c r="O180" s="266"/>
      <c r="P180" s="266"/>
      <c r="Q180" s="266"/>
      <c r="R180" s="138"/>
      <c r="T180" s="168" t="s">
        <v>5</v>
      </c>
      <c r="U180" s="47" t="s">
        <v>43</v>
      </c>
      <c r="V180" s="39"/>
      <c r="W180" s="169">
        <f>V180*K180</f>
        <v>0</v>
      </c>
      <c r="X180" s="169">
        <v>0</v>
      </c>
      <c r="Y180" s="169">
        <f>X180*K180</f>
        <v>0</v>
      </c>
      <c r="Z180" s="169">
        <v>0</v>
      </c>
      <c r="AA180" s="170">
        <f>Z180*K180</f>
        <v>0</v>
      </c>
      <c r="AR180" s="22" t="s">
        <v>185</v>
      </c>
      <c r="AT180" s="22" t="s">
        <v>318</v>
      </c>
      <c r="AU180" s="22" t="s">
        <v>111</v>
      </c>
      <c r="AY180" s="22" t="s">
        <v>150</v>
      </c>
      <c r="BE180" s="109">
        <f>IF(U180="základní",N180,0)</f>
        <v>0</v>
      </c>
      <c r="BF180" s="109">
        <f>IF(U180="snížená",N180,0)</f>
        <v>0</v>
      </c>
      <c r="BG180" s="109">
        <f>IF(U180="zákl. přenesená",N180,0)</f>
        <v>0</v>
      </c>
      <c r="BH180" s="109">
        <f>IF(U180="sníž. přenesená",N180,0)</f>
        <v>0</v>
      </c>
      <c r="BI180" s="109">
        <f>IF(U180="nulová",N180,0)</f>
        <v>0</v>
      </c>
      <c r="BJ180" s="22" t="s">
        <v>86</v>
      </c>
      <c r="BK180" s="109">
        <f>ROUND(L180*K180,2)</f>
        <v>0</v>
      </c>
      <c r="BL180" s="22" t="s">
        <v>167</v>
      </c>
      <c r="BM180" s="22" t="s">
        <v>715</v>
      </c>
    </row>
    <row r="181" spans="2:65" s="1" customFormat="1" ht="16.5" customHeight="1">
      <c r="B181" s="38"/>
      <c r="C181" s="39"/>
      <c r="D181" s="39"/>
      <c r="E181" s="39"/>
      <c r="F181" s="255" t="s">
        <v>716</v>
      </c>
      <c r="G181" s="256"/>
      <c r="H181" s="256"/>
      <c r="I181" s="256"/>
      <c r="J181" s="39"/>
      <c r="K181" s="39"/>
      <c r="L181" s="39"/>
      <c r="M181" s="39"/>
      <c r="N181" s="39"/>
      <c r="O181" s="39"/>
      <c r="P181" s="39"/>
      <c r="Q181" s="39"/>
      <c r="R181" s="40"/>
      <c r="T181" s="171"/>
      <c r="U181" s="39"/>
      <c r="V181" s="39"/>
      <c r="W181" s="39"/>
      <c r="X181" s="39"/>
      <c r="Y181" s="39"/>
      <c r="Z181" s="39"/>
      <c r="AA181" s="77"/>
      <c r="AT181" s="22" t="s">
        <v>158</v>
      </c>
      <c r="AU181" s="22" t="s">
        <v>111</v>
      </c>
    </row>
    <row r="182" spans="2:65" s="1" customFormat="1" ht="16.5" customHeight="1">
      <c r="B182" s="135"/>
      <c r="C182" s="196" t="s">
        <v>279</v>
      </c>
      <c r="D182" s="196" t="s">
        <v>318</v>
      </c>
      <c r="E182" s="197" t="s">
        <v>717</v>
      </c>
      <c r="F182" s="300" t="s">
        <v>718</v>
      </c>
      <c r="G182" s="300"/>
      <c r="H182" s="300"/>
      <c r="I182" s="300"/>
      <c r="J182" s="198" t="s">
        <v>154</v>
      </c>
      <c r="K182" s="199">
        <v>1</v>
      </c>
      <c r="L182" s="301">
        <v>0</v>
      </c>
      <c r="M182" s="301"/>
      <c r="N182" s="302">
        <f>ROUND(L182*K182,2)</f>
        <v>0</v>
      </c>
      <c r="O182" s="266"/>
      <c r="P182" s="266"/>
      <c r="Q182" s="266"/>
      <c r="R182" s="138"/>
      <c r="T182" s="168" t="s">
        <v>5</v>
      </c>
      <c r="U182" s="47" t="s">
        <v>43</v>
      </c>
      <c r="V182" s="39"/>
      <c r="W182" s="169">
        <f>V182*K182</f>
        <v>0</v>
      </c>
      <c r="X182" s="169">
        <v>0</v>
      </c>
      <c r="Y182" s="169">
        <f>X182*K182</f>
        <v>0</v>
      </c>
      <c r="Z182" s="169">
        <v>0</v>
      </c>
      <c r="AA182" s="170">
        <f>Z182*K182</f>
        <v>0</v>
      </c>
      <c r="AR182" s="22" t="s">
        <v>185</v>
      </c>
      <c r="AT182" s="22" t="s">
        <v>318</v>
      </c>
      <c r="AU182" s="22" t="s">
        <v>111</v>
      </c>
      <c r="AY182" s="22" t="s">
        <v>150</v>
      </c>
      <c r="BE182" s="109">
        <f>IF(U182="základní",N182,0)</f>
        <v>0</v>
      </c>
      <c r="BF182" s="109">
        <f>IF(U182="snížená",N182,0)</f>
        <v>0</v>
      </c>
      <c r="BG182" s="109">
        <f>IF(U182="zákl. přenesená",N182,0)</f>
        <v>0</v>
      </c>
      <c r="BH182" s="109">
        <f>IF(U182="sníž. přenesená",N182,0)</f>
        <v>0</v>
      </c>
      <c r="BI182" s="109">
        <f>IF(U182="nulová",N182,0)</f>
        <v>0</v>
      </c>
      <c r="BJ182" s="22" t="s">
        <v>86</v>
      </c>
      <c r="BK182" s="109">
        <f>ROUND(L182*K182,2)</f>
        <v>0</v>
      </c>
      <c r="BL182" s="22" t="s">
        <v>167</v>
      </c>
      <c r="BM182" s="22" t="s">
        <v>719</v>
      </c>
    </row>
    <row r="183" spans="2:65" s="1" customFormat="1" ht="16.5" customHeight="1">
      <c r="B183" s="38"/>
      <c r="C183" s="39"/>
      <c r="D183" s="39"/>
      <c r="E183" s="39"/>
      <c r="F183" s="255" t="s">
        <v>716</v>
      </c>
      <c r="G183" s="256"/>
      <c r="H183" s="256"/>
      <c r="I183" s="256"/>
      <c r="J183" s="39"/>
      <c r="K183" s="39"/>
      <c r="L183" s="39"/>
      <c r="M183" s="39"/>
      <c r="N183" s="39"/>
      <c r="O183" s="39"/>
      <c r="P183" s="39"/>
      <c r="Q183" s="39"/>
      <c r="R183" s="40"/>
      <c r="T183" s="171"/>
      <c r="U183" s="39"/>
      <c r="V183" s="39"/>
      <c r="W183" s="39"/>
      <c r="X183" s="39"/>
      <c r="Y183" s="39"/>
      <c r="Z183" s="39"/>
      <c r="AA183" s="77"/>
      <c r="AT183" s="22" t="s">
        <v>158</v>
      </c>
      <c r="AU183" s="22" t="s">
        <v>111</v>
      </c>
    </row>
    <row r="184" spans="2:65" s="1" customFormat="1" ht="16.5" customHeight="1">
      <c r="B184" s="135"/>
      <c r="C184" s="196" t="s">
        <v>348</v>
      </c>
      <c r="D184" s="196" t="s">
        <v>318</v>
      </c>
      <c r="E184" s="197" t="s">
        <v>720</v>
      </c>
      <c r="F184" s="300" t="s">
        <v>721</v>
      </c>
      <c r="G184" s="300"/>
      <c r="H184" s="300"/>
      <c r="I184" s="300"/>
      <c r="J184" s="198" t="s">
        <v>154</v>
      </c>
      <c r="K184" s="199">
        <v>1</v>
      </c>
      <c r="L184" s="301">
        <v>0</v>
      </c>
      <c r="M184" s="301"/>
      <c r="N184" s="302">
        <f>ROUND(L184*K184,2)</f>
        <v>0</v>
      </c>
      <c r="O184" s="266"/>
      <c r="P184" s="266"/>
      <c r="Q184" s="266"/>
      <c r="R184" s="138"/>
      <c r="T184" s="168" t="s">
        <v>5</v>
      </c>
      <c r="U184" s="47" t="s">
        <v>43</v>
      </c>
      <c r="V184" s="39"/>
      <c r="W184" s="169">
        <f>V184*K184</f>
        <v>0</v>
      </c>
      <c r="X184" s="169">
        <v>0</v>
      </c>
      <c r="Y184" s="169">
        <f>X184*K184</f>
        <v>0</v>
      </c>
      <c r="Z184" s="169">
        <v>0</v>
      </c>
      <c r="AA184" s="170">
        <f>Z184*K184</f>
        <v>0</v>
      </c>
      <c r="AR184" s="22" t="s">
        <v>185</v>
      </c>
      <c r="AT184" s="22" t="s">
        <v>318</v>
      </c>
      <c r="AU184" s="22" t="s">
        <v>111</v>
      </c>
      <c r="AY184" s="22" t="s">
        <v>150</v>
      </c>
      <c r="BE184" s="109">
        <f>IF(U184="základní",N184,0)</f>
        <v>0</v>
      </c>
      <c r="BF184" s="109">
        <f>IF(U184="snížená",N184,0)</f>
        <v>0</v>
      </c>
      <c r="BG184" s="109">
        <f>IF(U184="zákl. přenesená",N184,0)</f>
        <v>0</v>
      </c>
      <c r="BH184" s="109">
        <f>IF(U184="sníž. přenesená",N184,0)</f>
        <v>0</v>
      </c>
      <c r="BI184" s="109">
        <f>IF(U184="nulová",N184,0)</f>
        <v>0</v>
      </c>
      <c r="BJ184" s="22" t="s">
        <v>86</v>
      </c>
      <c r="BK184" s="109">
        <f>ROUND(L184*K184,2)</f>
        <v>0</v>
      </c>
      <c r="BL184" s="22" t="s">
        <v>167</v>
      </c>
      <c r="BM184" s="22" t="s">
        <v>722</v>
      </c>
    </row>
    <row r="185" spans="2:65" s="1" customFormat="1" ht="36" customHeight="1">
      <c r="B185" s="38"/>
      <c r="C185" s="39"/>
      <c r="D185" s="39"/>
      <c r="E185" s="39"/>
      <c r="F185" s="255" t="s">
        <v>723</v>
      </c>
      <c r="G185" s="256"/>
      <c r="H185" s="256"/>
      <c r="I185" s="256"/>
      <c r="J185" s="39"/>
      <c r="K185" s="39"/>
      <c r="L185" s="39"/>
      <c r="M185" s="39"/>
      <c r="N185" s="39"/>
      <c r="O185" s="39"/>
      <c r="P185" s="39"/>
      <c r="Q185" s="39"/>
      <c r="R185" s="40"/>
      <c r="T185" s="171"/>
      <c r="U185" s="39"/>
      <c r="V185" s="39"/>
      <c r="W185" s="39"/>
      <c r="X185" s="39"/>
      <c r="Y185" s="39"/>
      <c r="Z185" s="39"/>
      <c r="AA185" s="77"/>
      <c r="AT185" s="22" t="s">
        <v>158</v>
      </c>
      <c r="AU185" s="22" t="s">
        <v>111</v>
      </c>
    </row>
    <row r="186" spans="2:65" s="1" customFormat="1" ht="16.5" customHeight="1">
      <c r="B186" s="135"/>
      <c r="C186" s="196" t="s">
        <v>283</v>
      </c>
      <c r="D186" s="196" t="s">
        <v>318</v>
      </c>
      <c r="E186" s="197" t="s">
        <v>724</v>
      </c>
      <c r="F186" s="300" t="s">
        <v>725</v>
      </c>
      <c r="G186" s="300"/>
      <c r="H186" s="300"/>
      <c r="I186" s="300"/>
      <c r="J186" s="198" t="s">
        <v>154</v>
      </c>
      <c r="K186" s="199">
        <v>1</v>
      </c>
      <c r="L186" s="301">
        <v>0</v>
      </c>
      <c r="M186" s="301"/>
      <c r="N186" s="302">
        <f>ROUND(L186*K186,2)</f>
        <v>0</v>
      </c>
      <c r="O186" s="266"/>
      <c r="P186" s="266"/>
      <c r="Q186" s="266"/>
      <c r="R186" s="138"/>
      <c r="T186" s="168" t="s">
        <v>5</v>
      </c>
      <c r="U186" s="47" t="s">
        <v>43</v>
      </c>
      <c r="V186" s="39"/>
      <c r="W186" s="169">
        <f>V186*K186</f>
        <v>0</v>
      </c>
      <c r="X186" s="169">
        <v>0</v>
      </c>
      <c r="Y186" s="169">
        <f>X186*K186</f>
        <v>0</v>
      </c>
      <c r="Z186" s="169">
        <v>0</v>
      </c>
      <c r="AA186" s="170">
        <f>Z186*K186</f>
        <v>0</v>
      </c>
      <c r="AR186" s="22" t="s">
        <v>185</v>
      </c>
      <c r="AT186" s="22" t="s">
        <v>318</v>
      </c>
      <c r="AU186" s="22" t="s">
        <v>111</v>
      </c>
      <c r="AY186" s="22" t="s">
        <v>150</v>
      </c>
      <c r="BE186" s="109">
        <f>IF(U186="základní",N186,0)</f>
        <v>0</v>
      </c>
      <c r="BF186" s="109">
        <f>IF(U186="snížená",N186,0)</f>
        <v>0</v>
      </c>
      <c r="BG186" s="109">
        <f>IF(U186="zákl. přenesená",N186,0)</f>
        <v>0</v>
      </c>
      <c r="BH186" s="109">
        <f>IF(U186="sníž. přenesená",N186,0)</f>
        <v>0</v>
      </c>
      <c r="BI186" s="109">
        <f>IF(U186="nulová",N186,0)</f>
        <v>0</v>
      </c>
      <c r="BJ186" s="22" t="s">
        <v>86</v>
      </c>
      <c r="BK186" s="109">
        <f>ROUND(L186*K186,2)</f>
        <v>0</v>
      </c>
      <c r="BL186" s="22" t="s">
        <v>167</v>
      </c>
      <c r="BM186" s="22" t="s">
        <v>726</v>
      </c>
    </row>
    <row r="187" spans="2:65" s="1" customFormat="1" ht="16.5" customHeight="1">
      <c r="B187" s="38"/>
      <c r="C187" s="39"/>
      <c r="D187" s="39"/>
      <c r="E187" s="39"/>
      <c r="F187" s="255" t="s">
        <v>727</v>
      </c>
      <c r="G187" s="256"/>
      <c r="H187" s="256"/>
      <c r="I187" s="256"/>
      <c r="J187" s="39"/>
      <c r="K187" s="39"/>
      <c r="L187" s="39"/>
      <c r="M187" s="39"/>
      <c r="N187" s="39"/>
      <c r="O187" s="39"/>
      <c r="P187" s="39"/>
      <c r="Q187" s="39"/>
      <c r="R187" s="40"/>
      <c r="T187" s="171"/>
      <c r="U187" s="39"/>
      <c r="V187" s="39"/>
      <c r="W187" s="39"/>
      <c r="X187" s="39"/>
      <c r="Y187" s="39"/>
      <c r="Z187" s="39"/>
      <c r="AA187" s="77"/>
      <c r="AT187" s="22" t="s">
        <v>158</v>
      </c>
      <c r="AU187" s="22" t="s">
        <v>111</v>
      </c>
    </row>
    <row r="188" spans="2:65" s="9" customFormat="1" ht="29.85" customHeight="1">
      <c r="B188" s="153"/>
      <c r="C188" s="154"/>
      <c r="D188" s="163" t="s">
        <v>607</v>
      </c>
      <c r="E188" s="163"/>
      <c r="F188" s="163"/>
      <c r="G188" s="163"/>
      <c r="H188" s="163"/>
      <c r="I188" s="163"/>
      <c r="J188" s="163"/>
      <c r="K188" s="163"/>
      <c r="L188" s="163"/>
      <c r="M188" s="163"/>
      <c r="N188" s="261">
        <f>BK188</f>
        <v>0</v>
      </c>
      <c r="O188" s="262"/>
      <c r="P188" s="262"/>
      <c r="Q188" s="262"/>
      <c r="R188" s="156"/>
      <c r="T188" s="157"/>
      <c r="U188" s="154"/>
      <c r="V188" s="154"/>
      <c r="W188" s="158">
        <f>SUM(W189:W252)</f>
        <v>0</v>
      </c>
      <c r="X188" s="154"/>
      <c r="Y188" s="158">
        <f>SUM(Y189:Y252)</f>
        <v>0</v>
      </c>
      <c r="Z188" s="154"/>
      <c r="AA188" s="159">
        <f>SUM(AA189:AA252)</f>
        <v>0</v>
      </c>
      <c r="AR188" s="160" t="s">
        <v>86</v>
      </c>
      <c r="AT188" s="161" t="s">
        <v>77</v>
      </c>
      <c r="AU188" s="161" t="s">
        <v>86</v>
      </c>
      <c r="AY188" s="160" t="s">
        <v>150</v>
      </c>
      <c r="BK188" s="162">
        <f>SUM(BK189:BK252)</f>
        <v>0</v>
      </c>
    </row>
    <row r="189" spans="2:65" s="1" customFormat="1" ht="16.5" customHeight="1">
      <c r="B189" s="135"/>
      <c r="C189" s="164" t="s">
        <v>359</v>
      </c>
      <c r="D189" s="164" t="s">
        <v>151</v>
      </c>
      <c r="E189" s="165" t="s">
        <v>728</v>
      </c>
      <c r="F189" s="264" t="s">
        <v>642</v>
      </c>
      <c r="G189" s="264"/>
      <c r="H189" s="264"/>
      <c r="I189" s="264"/>
      <c r="J189" s="166" t="s">
        <v>235</v>
      </c>
      <c r="K189" s="167">
        <v>10</v>
      </c>
      <c r="L189" s="265">
        <v>0</v>
      </c>
      <c r="M189" s="265"/>
      <c r="N189" s="266">
        <f>ROUND(L189*K189,2)</f>
        <v>0</v>
      </c>
      <c r="O189" s="266"/>
      <c r="P189" s="266"/>
      <c r="Q189" s="266"/>
      <c r="R189" s="138"/>
      <c r="T189" s="168" t="s">
        <v>5</v>
      </c>
      <c r="U189" s="47" t="s">
        <v>43</v>
      </c>
      <c r="V189" s="39"/>
      <c r="W189" s="169">
        <f>V189*K189</f>
        <v>0</v>
      </c>
      <c r="X189" s="169">
        <v>0</v>
      </c>
      <c r="Y189" s="169">
        <f>X189*K189</f>
        <v>0</v>
      </c>
      <c r="Z189" s="169">
        <v>0</v>
      </c>
      <c r="AA189" s="170">
        <f>Z189*K189</f>
        <v>0</v>
      </c>
      <c r="AR189" s="22" t="s">
        <v>167</v>
      </c>
      <c r="AT189" s="22" t="s">
        <v>151</v>
      </c>
      <c r="AU189" s="22" t="s">
        <v>111</v>
      </c>
      <c r="AY189" s="22" t="s">
        <v>150</v>
      </c>
      <c r="BE189" s="109">
        <f>IF(U189="základní",N189,0)</f>
        <v>0</v>
      </c>
      <c r="BF189" s="109">
        <f>IF(U189="snížená",N189,0)</f>
        <v>0</v>
      </c>
      <c r="BG189" s="109">
        <f>IF(U189="zákl. přenesená",N189,0)</f>
        <v>0</v>
      </c>
      <c r="BH189" s="109">
        <f>IF(U189="sníž. přenesená",N189,0)</f>
        <v>0</v>
      </c>
      <c r="BI189" s="109">
        <f>IF(U189="nulová",N189,0)</f>
        <v>0</v>
      </c>
      <c r="BJ189" s="22" t="s">
        <v>86</v>
      </c>
      <c r="BK189" s="109">
        <f>ROUND(L189*K189,2)</f>
        <v>0</v>
      </c>
      <c r="BL189" s="22" t="s">
        <v>167</v>
      </c>
      <c r="BM189" s="22" t="s">
        <v>729</v>
      </c>
    </row>
    <row r="190" spans="2:65" s="1" customFormat="1" ht="16.5" customHeight="1">
      <c r="B190" s="38"/>
      <c r="C190" s="39"/>
      <c r="D190" s="39"/>
      <c r="E190" s="39"/>
      <c r="F190" s="255" t="s">
        <v>730</v>
      </c>
      <c r="G190" s="256"/>
      <c r="H190" s="256"/>
      <c r="I190" s="256"/>
      <c r="J190" s="39"/>
      <c r="K190" s="39"/>
      <c r="L190" s="39"/>
      <c r="M190" s="39"/>
      <c r="N190" s="39"/>
      <c r="O190" s="39"/>
      <c r="P190" s="39"/>
      <c r="Q190" s="39"/>
      <c r="R190" s="40"/>
      <c r="T190" s="171"/>
      <c r="U190" s="39"/>
      <c r="V190" s="39"/>
      <c r="W190" s="39"/>
      <c r="X190" s="39"/>
      <c r="Y190" s="39"/>
      <c r="Z190" s="39"/>
      <c r="AA190" s="77"/>
      <c r="AT190" s="22" t="s">
        <v>158</v>
      </c>
      <c r="AU190" s="22" t="s">
        <v>111</v>
      </c>
    </row>
    <row r="191" spans="2:65" s="1" customFormat="1" ht="16.5" customHeight="1">
      <c r="B191" s="135"/>
      <c r="C191" s="164" t="s">
        <v>288</v>
      </c>
      <c r="D191" s="164" t="s">
        <v>151</v>
      </c>
      <c r="E191" s="165" t="s">
        <v>731</v>
      </c>
      <c r="F191" s="264" t="s">
        <v>646</v>
      </c>
      <c r="G191" s="264"/>
      <c r="H191" s="264"/>
      <c r="I191" s="264"/>
      <c r="J191" s="166" t="s">
        <v>235</v>
      </c>
      <c r="K191" s="167">
        <v>100</v>
      </c>
      <c r="L191" s="265">
        <v>0</v>
      </c>
      <c r="M191" s="265"/>
      <c r="N191" s="266">
        <f>ROUND(L191*K191,2)</f>
        <v>0</v>
      </c>
      <c r="O191" s="266"/>
      <c r="P191" s="266"/>
      <c r="Q191" s="266"/>
      <c r="R191" s="138"/>
      <c r="T191" s="168" t="s">
        <v>5</v>
      </c>
      <c r="U191" s="47" t="s">
        <v>43</v>
      </c>
      <c r="V191" s="39"/>
      <c r="W191" s="169">
        <f>V191*K191</f>
        <v>0</v>
      </c>
      <c r="X191" s="169">
        <v>0</v>
      </c>
      <c r="Y191" s="169">
        <f>X191*K191</f>
        <v>0</v>
      </c>
      <c r="Z191" s="169">
        <v>0</v>
      </c>
      <c r="AA191" s="170">
        <f>Z191*K191</f>
        <v>0</v>
      </c>
      <c r="AR191" s="22" t="s">
        <v>167</v>
      </c>
      <c r="AT191" s="22" t="s">
        <v>151</v>
      </c>
      <c r="AU191" s="22" t="s">
        <v>111</v>
      </c>
      <c r="AY191" s="22" t="s">
        <v>150</v>
      </c>
      <c r="BE191" s="109">
        <f>IF(U191="základní",N191,0)</f>
        <v>0</v>
      </c>
      <c r="BF191" s="109">
        <f>IF(U191="snížená",N191,0)</f>
        <v>0</v>
      </c>
      <c r="BG191" s="109">
        <f>IF(U191="zákl. přenesená",N191,0)</f>
        <v>0</v>
      </c>
      <c r="BH191" s="109">
        <f>IF(U191="sníž. přenesená",N191,0)</f>
        <v>0</v>
      </c>
      <c r="BI191" s="109">
        <f>IF(U191="nulová",N191,0)</f>
        <v>0</v>
      </c>
      <c r="BJ191" s="22" t="s">
        <v>86</v>
      </c>
      <c r="BK191" s="109">
        <f>ROUND(L191*K191,2)</f>
        <v>0</v>
      </c>
      <c r="BL191" s="22" t="s">
        <v>167</v>
      </c>
      <c r="BM191" s="22" t="s">
        <v>732</v>
      </c>
    </row>
    <row r="192" spans="2:65" s="1" customFormat="1" ht="16.5" customHeight="1">
      <c r="B192" s="38"/>
      <c r="C192" s="39"/>
      <c r="D192" s="39"/>
      <c r="E192" s="39"/>
      <c r="F192" s="255" t="s">
        <v>730</v>
      </c>
      <c r="G192" s="256"/>
      <c r="H192" s="256"/>
      <c r="I192" s="256"/>
      <c r="J192" s="39"/>
      <c r="K192" s="39"/>
      <c r="L192" s="39"/>
      <c r="M192" s="39"/>
      <c r="N192" s="39"/>
      <c r="O192" s="39"/>
      <c r="P192" s="39"/>
      <c r="Q192" s="39"/>
      <c r="R192" s="40"/>
      <c r="T192" s="171"/>
      <c r="U192" s="39"/>
      <c r="V192" s="39"/>
      <c r="W192" s="39"/>
      <c r="X192" s="39"/>
      <c r="Y192" s="39"/>
      <c r="Z192" s="39"/>
      <c r="AA192" s="77"/>
      <c r="AT192" s="22" t="s">
        <v>158</v>
      </c>
      <c r="AU192" s="22" t="s">
        <v>111</v>
      </c>
    </row>
    <row r="193" spans="2:65" s="1" customFormat="1" ht="16.5" customHeight="1">
      <c r="B193" s="135"/>
      <c r="C193" s="164" t="s">
        <v>370</v>
      </c>
      <c r="D193" s="164" t="s">
        <v>151</v>
      </c>
      <c r="E193" s="165" t="s">
        <v>733</v>
      </c>
      <c r="F193" s="264" t="s">
        <v>650</v>
      </c>
      <c r="G193" s="264"/>
      <c r="H193" s="264"/>
      <c r="I193" s="264"/>
      <c r="J193" s="166" t="s">
        <v>235</v>
      </c>
      <c r="K193" s="167">
        <v>100</v>
      </c>
      <c r="L193" s="265">
        <v>0</v>
      </c>
      <c r="M193" s="265"/>
      <c r="N193" s="266">
        <f>ROUND(L193*K193,2)</f>
        <v>0</v>
      </c>
      <c r="O193" s="266"/>
      <c r="P193" s="266"/>
      <c r="Q193" s="266"/>
      <c r="R193" s="138"/>
      <c r="T193" s="168" t="s">
        <v>5</v>
      </c>
      <c r="U193" s="47" t="s">
        <v>43</v>
      </c>
      <c r="V193" s="39"/>
      <c r="W193" s="169">
        <f>V193*K193</f>
        <v>0</v>
      </c>
      <c r="X193" s="169">
        <v>0</v>
      </c>
      <c r="Y193" s="169">
        <f>X193*K193</f>
        <v>0</v>
      </c>
      <c r="Z193" s="169">
        <v>0</v>
      </c>
      <c r="AA193" s="170">
        <f>Z193*K193</f>
        <v>0</v>
      </c>
      <c r="AR193" s="22" t="s">
        <v>167</v>
      </c>
      <c r="AT193" s="22" t="s">
        <v>151</v>
      </c>
      <c r="AU193" s="22" t="s">
        <v>111</v>
      </c>
      <c r="AY193" s="22" t="s">
        <v>150</v>
      </c>
      <c r="BE193" s="109">
        <f>IF(U193="základní",N193,0)</f>
        <v>0</v>
      </c>
      <c r="BF193" s="109">
        <f>IF(U193="snížená",N193,0)</f>
        <v>0</v>
      </c>
      <c r="BG193" s="109">
        <f>IF(U193="zákl. přenesená",N193,0)</f>
        <v>0</v>
      </c>
      <c r="BH193" s="109">
        <f>IF(U193="sníž. přenesená",N193,0)</f>
        <v>0</v>
      </c>
      <c r="BI193" s="109">
        <f>IF(U193="nulová",N193,0)</f>
        <v>0</v>
      </c>
      <c r="BJ193" s="22" t="s">
        <v>86</v>
      </c>
      <c r="BK193" s="109">
        <f>ROUND(L193*K193,2)</f>
        <v>0</v>
      </c>
      <c r="BL193" s="22" t="s">
        <v>167</v>
      </c>
      <c r="BM193" s="22" t="s">
        <v>734</v>
      </c>
    </row>
    <row r="194" spans="2:65" s="1" customFormat="1" ht="16.5" customHeight="1">
      <c r="B194" s="38"/>
      <c r="C194" s="39"/>
      <c r="D194" s="39"/>
      <c r="E194" s="39"/>
      <c r="F194" s="255" t="s">
        <v>730</v>
      </c>
      <c r="G194" s="256"/>
      <c r="H194" s="256"/>
      <c r="I194" s="256"/>
      <c r="J194" s="39"/>
      <c r="K194" s="39"/>
      <c r="L194" s="39"/>
      <c r="M194" s="39"/>
      <c r="N194" s="39"/>
      <c r="O194" s="39"/>
      <c r="P194" s="39"/>
      <c r="Q194" s="39"/>
      <c r="R194" s="40"/>
      <c r="T194" s="171"/>
      <c r="U194" s="39"/>
      <c r="V194" s="39"/>
      <c r="W194" s="39"/>
      <c r="X194" s="39"/>
      <c r="Y194" s="39"/>
      <c r="Z194" s="39"/>
      <c r="AA194" s="77"/>
      <c r="AT194" s="22" t="s">
        <v>158</v>
      </c>
      <c r="AU194" s="22" t="s">
        <v>111</v>
      </c>
    </row>
    <row r="195" spans="2:65" s="1" customFormat="1" ht="16.5" customHeight="1">
      <c r="B195" s="135"/>
      <c r="C195" s="164" t="s">
        <v>294</v>
      </c>
      <c r="D195" s="164" t="s">
        <v>151</v>
      </c>
      <c r="E195" s="165" t="s">
        <v>735</v>
      </c>
      <c r="F195" s="264" t="s">
        <v>653</v>
      </c>
      <c r="G195" s="264"/>
      <c r="H195" s="264"/>
      <c r="I195" s="264"/>
      <c r="J195" s="166" t="s">
        <v>235</v>
      </c>
      <c r="K195" s="167">
        <v>200</v>
      </c>
      <c r="L195" s="265">
        <v>0</v>
      </c>
      <c r="M195" s="265"/>
      <c r="N195" s="266">
        <f>ROUND(L195*K195,2)</f>
        <v>0</v>
      </c>
      <c r="O195" s="266"/>
      <c r="P195" s="266"/>
      <c r="Q195" s="266"/>
      <c r="R195" s="138"/>
      <c r="T195" s="168" t="s">
        <v>5</v>
      </c>
      <c r="U195" s="47" t="s">
        <v>43</v>
      </c>
      <c r="V195" s="39"/>
      <c r="W195" s="169">
        <f>V195*K195</f>
        <v>0</v>
      </c>
      <c r="X195" s="169">
        <v>0</v>
      </c>
      <c r="Y195" s="169">
        <f>X195*K195</f>
        <v>0</v>
      </c>
      <c r="Z195" s="169">
        <v>0</v>
      </c>
      <c r="AA195" s="170">
        <f>Z195*K195</f>
        <v>0</v>
      </c>
      <c r="AR195" s="22" t="s">
        <v>167</v>
      </c>
      <c r="AT195" s="22" t="s">
        <v>151</v>
      </c>
      <c r="AU195" s="22" t="s">
        <v>111</v>
      </c>
      <c r="AY195" s="22" t="s">
        <v>150</v>
      </c>
      <c r="BE195" s="109">
        <f>IF(U195="základní",N195,0)</f>
        <v>0</v>
      </c>
      <c r="BF195" s="109">
        <f>IF(U195="snížená",N195,0)</f>
        <v>0</v>
      </c>
      <c r="BG195" s="109">
        <f>IF(U195="zákl. přenesená",N195,0)</f>
        <v>0</v>
      </c>
      <c r="BH195" s="109">
        <f>IF(U195="sníž. přenesená",N195,0)</f>
        <v>0</v>
      </c>
      <c r="BI195" s="109">
        <f>IF(U195="nulová",N195,0)</f>
        <v>0</v>
      </c>
      <c r="BJ195" s="22" t="s">
        <v>86</v>
      </c>
      <c r="BK195" s="109">
        <f>ROUND(L195*K195,2)</f>
        <v>0</v>
      </c>
      <c r="BL195" s="22" t="s">
        <v>167</v>
      </c>
      <c r="BM195" s="22" t="s">
        <v>736</v>
      </c>
    </row>
    <row r="196" spans="2:65" s="1" customFormat="1" ht="16.5" customHeight="1">
      <c r="B196" s="38"/>
      <c r="C196" s="39"/>
      <c r="D196" s="39"/>
      <c r="E196" s="39"/>
      <c r="F196" s="255" t="s">
        <v>730</v>
      </c>
      <c r="G196" s="256"/>
      <c r="H196" s="256"/>
      <c r="I196" s="256"/>
      <c r="J196" s="39"/>
      <c r="K196" s="39"/>
      <c r="L196" s="39"/>
      <c r="M196" s="39"/>
      <c r="N196" s="39"/>
      <c r="O196" s="39"/>
      <c r="P196" s="39"/>
      <c r="Q196" s="39"/>
      <c r="R196" s="40"/>
      <c r="T196" s="171"/>
      <c r="U196" s="39"/>
      <c r="V196" s="39"/>
      <c r="W196" s="39"/>
      <c r="X196" s="39"/>
      <c r="Y196" s="39"/>
      <c r="Z196" s="39"/>
      <c r="AA196" s="77"/>
      <c r="AT196" s="22" t="s">
        <v>158</v>
      </c>
      <c r="AU196" s="22" t="s">
        <v>111</v>
      </c>
    </row>
    <row r="197" spans="2:65" s="1" customFormat="1" ht="16.5" customHeight="1">
      <c r="B197" s="135"/>
      <c r="C197" s="164" t="s">
        <v>379</v>
      </c>
      <c r="D197" s="164" t="s">
        <v>151</v>
      </c>
      <c r="E197" s="165" t="s">
        <v>737</v>
      </c>
      <c r="F197" s="264" t="s">
        <v>656</v>
      </c>
      <c r="G197" s="264"/>
      <c r="H197" s="264"/>
      <c r="I197" s="264"/>
      <c r="J197" s="166" t="s">
        <v>235</v>
      </c>
      <c r="K197" s="167">
        <v>200</v>
      </c>
      <c r="L197" s="265">
        <v>0</v>
      </c>
      <c r="M197" s="265"/>
      <c r="N197" s="266">
        <f>ROUND(L197*K197,2)</f>
        <v>0</v>
      </c>
      <c r="O197" s="266"/>
      <c r="P197" s="266"/>
      <c r="Q197" s="266"/>
      <c r="R197" s="138"/>
      <c r="T197" s="168" t="s">
        <v>5</v>
      </c>
      <c r="U197" s="47" t="s">
        <v>43</v>
      </c>
      <c r="V197" s="39"/>
      <c r="W197" s="169">
        <f>V197*K197</f>
        <v>0</v>
      </c>
      <c r="X197" s="169">
        <v>0</v>
      </c>
      <c r="Y197" s="169">
        <f>X197*K197</f>
        <v>0</v>
      </c>
      <c r="Z197" s="169">
        <v>0</v>
      </c>
      <c r="AA197" s="170">
        <f>Z197*K197</f>
        <v>0</v>
      </c>
      <c r="AR197" s="22" t="s">
        <v>167</v>
      </c>
      <c r="AT197" s="22" t="s">
        <v>151</v>
      </c>
      <c r="AU197" s="22" t="s">
        <v>111</v>
      </c>
      <c r="AY197" s="22" t="s">
        <v>150</v>
      </c>
      <c r="BE197" s="109">
        <f>IF(U197="základní",N197,0)</f>
        <v>0</v>
      </c>
      <c r="BF197" s="109">
        <f>IF(U197="snížená",N197,0)</f>
        <v>0</v>
      </c>
      <c r="BG197" s="109">
        <f>IF(U197="zákl. přenesená",N197,0)</f>
        <v>0</v>
      </c>
      <c r="BH197" s="109">
        <f>IF(U197="sníž. přenesená",N197,0)</f>
        <v>0</v>
      </c>
      <c r="BI197" s="109">
        <f>IF(U197="nulová",N197,0)</f>
        <v>0</v>
      </c>
      <c r="BJ197" s="22" t="s">
        <v>86</v>
      </c>
      <c r="BK197" s="109">
        <f>ROUND(L197*K197,2)</f>
        <v>0</v>
      </c>
      <c r="BL197" s="22" t="s">
        <v>167</v>
      </c>
      <c r="BM197" s="22" t="s">
        <v>738</v>
      </c>
    </row>
    <row r="198" spans="2:65" s="1" customFormat="1" ht="16.5" customHeight="1">
      <c r="B198" s="38"/>
      <c r="C198" s="39"/>
      <c r="D198" s="39"/>
      <c r="E198" s="39"/>
      <c r="F198" s="255" t="s">
        <v>730</v>
      </c>
      <c r="G198" s="256"/>
      <c r="H198" s="256"/>
      <c r="I198" s="256"/>
      <c r="J198" s="39"/>
      <c r="K198" s="39"/>
      <c r="L198" s="39"/>
      <c r="M198" s="39"/>
      <c r="N198" s="39"/>
      <c r="O198" s="39"/>
      <c r="P198" s="39"/>
      <c r="Q198" s="39"/>
      <c r="R198" s="40"/>
      <c r="T198" s="171"/>
      <c r="U198" s="39"/>
      <c r="V198" s="39"/>
      <c r="W198" s="39"/>
      <c r="X198" s="39"/>
      <c r="Y198" s="39"/>
      <c r="Z198" s="39"/>
      <c r="AA198" s="77"/>
      <c r="AT198" s="22" t="s">
        <v>158</v>
      </c>
      <c r="AU198" s="22" t="s">
        <v>111</v>
      </c>
    </row>
    <row r="199" spans="2:65" s="1" customFormat="1" ht="16.5" customHeight="1">
      <c r="B199" s="135"/>
      <c r="C199" s="164" t="s">
        <v>299</v>
      </c>
      <c r="D199" s="164" t="s">
        <v>151</v>
      </c>
      <c r="E199" s="165" t="s">
        <v>739</v>
      </c>
      <c r="F199" s="264" t="s">
        <v>659</v>
      </c>
      <c r="G199" s="264"/>
      <c r="H199" s="264"/>
      <c r="I199" s="264"/>
      <c r="J199" s="166" t="s">
        <v>235</v>
      </c>
      <c r="K199" s="167">
        <v>230</v>
      </c>
      <c r="L199" s="265">
        <v>0</v>
      </c>
      <c r="M199" s="265"/>
      <c r="N199" s="266">
        <f>ROUND(L199*K199,2)</f>
        <v>0</v>
      </c>
      <c r="O199" s="266"/>
      <c r="P199" s="266"/>
      <c r="Q199" s="266"/>
      <c r="R199" s="138"/>
      <c r="T199" s="168" t="s">
        <v>5</v>
      </c>
      <c r="U199" s="47" t="s">
        <v>43</v>
      </c>
      <c r="V199" s="39"/>
      <c r="W199" s="169">
        <f>V199*K199</f>
        <v>0</v>
      </c>
      <c r="X199" s="169">
        <v>0</v>
      </c>
      <c r="Y199" s="169">
        <f>X199*K199</f>
        <v>0</v>
      </c>
      <c r="Z199" s="169">
        <v>0</v>
      </c>
      <c r="AA199" s="170">
        <f>Z199*K199</f>
        <v>0</v>
      </c>
      <c r="AR199" s="22" t="s">
        <v>167</v>
      </c>
      <c r="AT199" s="22" t="s">
        <v>151</v>
      </c>
      <c r="AU199" s="22" t="s">
        <v>111</v>
      </c>
      <c r="AY199" s="22" t="s">
        <v>150</v>
      </c>
      <c r="BE199" s="109">
        <f>IF(U199="základní",N199,0)</f>
        <v>0</v>
      </c>
      <c r="BF199" s="109">
        <f>IF(U199="snížená",N199,0)</f>
        <v>0</v>
      </c>
      <c r="BG199" s="109">
        <f>IF(U199="zákl. přenesená",N199,0)</f>
        <v>0</v>
      </c>
      <c r="BH199" s="109">
        <f>IF(U199="sníž. přenesená",N199,0)</f>
        <v>0</v>
      </c>
      <c r="BI199" s="109">
        <f>IF(U199="nulová",N199,0)</f>
        <v>0</v>
      </c>
      <c r="BJ199" s="22" t="s">
        <v>86</v>
      </c>
      <c r="BK199" s="109">
        <f>ROUND(L199*K199,2)</f>
        <v>0</v>
      </c>
      <c r="BL199" s="22" t="s">
        <v>167</v>
      </c>
      <c r="BM199" s="22" t="s">
        <v>740</v>
      </c>
    </row>
    <row r="200" spans="2:65" s="1" customFormat="1" ht="16.5" customHeight="1">
      <c r="B200" s="38"/>
      <c r="C200" s="39"/>
      <c r="D200" s="39"/>
      <c r="E200" s="39"/>
      <c r="F200" s="255" t="s">
        <v>730</v>
      </c>
      <c r="G200" s="256"/>
      <c r="H200" s="256"/>
      <c r="I200" s="256"/>
      <c r="J200" s="39"/>
      <c r="K200" s="39"/>
      <c r="L200" s="39"/>
      <c r="M200" s="39"/>
      <c r="N200" s="39"/>
      <c r="O200" s="39"/>
      <c r="P200" s="39"/>
      <c r="Q200" s="39"/>
      <c r="R200" s="40"/>
      <c r="T200" s="171"/>
      <c r="U200" s="39"/>
      <c r="V200" s="39"/>
      <c r="W200" s="39"/>
      <c r="X200" s="39"/>
      <c r="Y200" s="39"/>
      <c r="Z200" s="39"/>
      <c r="AA200" s="77"/>
      <c r="AT200" s="22" t="s">
        <v>158</v>
      </c>
      <c r="AU200" s="22" t="s">
        <v>111</v>
      </c>
    </row>
    <row r="201" spans="2:65" s="1" customFormat="1" ht="16.5" customHeight="1">
      <c r="B201" s="135"/>
      <c r="C201" s="164" t="s">
        <v>386</v>
      </c>
      <c r="D201" s="164" t="s">
        <v>151</v>
      </c>
      <c r="E201" s="165" t="s">
        <v>741</v>
      </c>
      <c r="F201" s="264" t="s">
        <v>662</v>
      </c>
      <c r="G201" s="264"/>
      <c r="H201" s="264"/>
      <c r="I201" s="264"/>
      <c r="J201" s="166" t="s">
        <v>235</v>
      </c>
      <c r="K201" s="167">
        <v>15</v>
      </c>
      <c r="L201" s="265">
        <v>0</v>
      </c>
      <c r="M201" s="265"/>
      <c r="N201" s="266">
        <f>ROUND(L201*K201,2)</f>
        <v>0</v>
      </c>
      <c r="O201" s="266"/>
      <c r="P201" s="266"/>
      <c r="Q201" s="266"/>
      <c r="R201" s="138"/>
      <c r="T201" s="168" t="s">
        <v>5</v>
      </c>
      <c r="U201" s="47" t="s">
        <v>43</v>
      </c>
      <c r="V201" s="39"/>
      <c r="W201" s="169">
        <f>V201*K201</f>
        <v>0</v>
      </c>
      <c r="X201" s="169">
        <v>0</v>
      </c>
      <c r="Y201" s="169">
        <f>X201*K201</f>
        <v>0</v>
      </c>
      <c r="Z201" s="169">
        <v>0</v>
      </c>
      <c r="AA201" s="170">
        <f>Z201*K201</f>
        <v>0</v>
      </c>
      <c r="AR201" s="22" t="s">
        <v>167</v>
      </c>
      <c r="AT201" s="22" t="s">
        <v>151</v>
      </c>
      <c r="AU201" s="22" t="s">
        <v>111</v>
      </c>
      <c r="AY201" s="22" t="s">
        <v>150</v>
      </c>
      <c r="BE201" s="109">
        <f>IF(U201="základní",N201,0)</f>
        <v>0</v>
      </c>
      <c r="BF201" s="109">
        <f>IF(U201="snížená",N201,0)</f>
        <v>0</v>
      </c>
      <c r="BG201" s="109">
        <f>IF(U201="zákl. přenesená",N201,0)</f>
        <v>0</v>
      </c>
      <c r="BH201" s="109">
        <f>IF(U201="sníž. přenesená",N201,0)</f>
        <v>0</v>
      </c>
      <c r="BI201" s="109">
        <f>IF(U201="nulová",N201,0)</f>
        <v>0</v>
      </c>
      <c r="BJ201" s="22" t="s">
        <v>86</v>
      </c>
      <c r="BK201" s="109">
        <f>ROUND(L201*K201,2)</f>
        <v>0</v>
      </c>
      <c r="BL201" s="22" t="s">
        <v>167</v>
      </c>
      <c r="BM201" s="22" t="s">
        <v>742</v>
      </c>
    </row>
    <row r="202" spans="2:65" s="1" customFormat="1" ht="16.5" customHeight="1">
      <c r="B202" s="38"/>
      <c r="C202" s="39"/>
      <c r="D202" s="39"/>
      <c r="E202" s="39"/>
      <c r="F202" s="255" t="s">
        <v>730</v>
      </c>
      <c r="G202" s="256"/>
      <c r="H202" s="256"/>
      <c r="I202" s="256"/>
      <c r="J202" s="39"/>
      <c r="K202" s="39"/>
      <c r="L202" s="39"/>
      <c r="M202" s="39"/>
      <c r="N202" s="39"/>
      <c r="O202" s="39"/>
      <c r="P202" s="39"/>
      <c r="Q202" s="39"/>
      <c r="R202" s="40"/>
      <c r="T202" s="171"/>
      <c r="U202" s="39"/>
      <c r="V202" s="39"/>
      <c r="W202" s="39"/>
      <c r="X202" s="39"/>
      <c r="Y202" s="39"/>
      <c r="Z202" s="39"/>
      <c r="AA202" s="77"/>
      <c r="AT202" s="22" t="s">
        <v>158</v>
      </c>
      <c r="AU202" s="22" t="s">
        <v>111</v>
      </c>
    </row>
    <row r="203" spans="2:65" s="1" customFormat="1" ht="16.5" customHeight="1">
      <c r="B203" s="135"/>
      <c r="C203" s="164" t="s">
        <v>302</v>
      </c>
      <c r="D203" s="164" t="s">
        <v>151</v>
      </c>
      <c r="E203" s="165" t="s">
        <v>743</v>
      </c>
      <c r="F203" s="264" t="s">
        <v>665</v>
      </c>
      <c r="G203" s="264"/>
      <c r="H203" s="264"/>
      <c r="I203" s="264"/>
      <c r="J203" s="166" t="s">
        <v>235</v>
      </c>
      <c r="K203" s="167">
        <v>25</v>
      </c>
      <c r="L203" s="265">
        <v>0</v>
      </c>
      <c r="M203" s="265"/>
      <c r="N203" s="266">
        <f>ROUND(L203*K203,2)</f>
        <v>0</v>
      </c>
      <c r="O203" s="266"/>
      <c r="P203" s="266"/>
      <c r="Q203" s="266"/>
      <c r="R203" s="138"/>
      <c r="T203" s="168" t="s">
        <v>5</v>
      </c>
      <c r="U203" s="47" t="s">
        <v>43</v>
      </c>
      <c r="V203" s="39"/>
      <c r="W203" s="169">
        <f>V203*K203</f>
        <v>0</v>
      </c>
      <c r="X203" s="169">
        <v>0</v>
      </c>
      <c r="Y203" s="169">
        <f>X203*K203</f>
        <v>0</v>
      </c>
      <c r="Z203" s="169">
        <v>0</v>
      </c>
      <c r="AA203" s="170">
        <f>Z203*K203</f>
        <v>0</v>
      </c>
      <c r="AR203" s="22" t="s">
        <v>167</v>
      </c>
      <c r="AT203" s="22" t="s">
        <v>151</v>
      </c>
      <c r="AU203" s="22" t="s">
        <v>111</v>
      </c>
      <c r="AY203" s="22" t="s">
        <v>150</v>
      </c>
      <c r="BE203" s="109">
        <f>IF(U203="základní",N203,0)</f>
        <v>0</v>
      </c>
      <c r="BF203" s="109">
        <f>IF(U203="snížená",N203,0)</f>
        <v>0</v>
      </c>
      <c r="BG203" s="109">
        <f>IF(U203="zákl. přenesená",N203,0)</f>
        <v>0</v>
      </c>
      <c r="BH203" s="109">
        <f>IF(U203="sníž. přenesená",N203,0)</f>
        <v>0</v>
      </c>
      <c r="BI203" s="109">
        <f>IF(U203="nulová",N203,0)</f>
        <v>0</v>
      </c>
      <c r="BJ203" s="22" t="s">
        <v>86</v>
      </c>
      <c r="BK203" s="109">
        <f>ROUND(L203*K203,2)</f>
        <v>0</v>
      </c>
      <c r="BL203" s="22" t="s">
        <v>167</v>
      </c>
      <c r="BM203" s="22" t="s">
        <v>744</v>
      </c>
    </row>
    <row r="204" spans="2:65" s="1" customFormat="1" ht="16.5" customHeight="1">
      <c r="B204" s="38"/>
      <c r="C204" s="39"/>
      <c r="D204" s="39"/>
      <c r="E204" s="39"/>
      <c r="F204" s="255" t="s">
        <v>730</v>
      </c>
      <c r="G204" s="256"/>
      <c r="H204" s="256"/>
      <c r="I204" s="256"/>
      <c r="J204" s="39"/>
      <c r="K204" s="39"/>
      <c r="L204" s="39"/>
      <c r="M204" s="39"/>
      <c r="N204" s="39"/>
      <c r="O204" s="39"/>
      <c r="P204" s="39"/>
      <c r="Q204" s="39"/>
      <c r="R204" s="40"/>
      <c r="T204" s="171"/>
      <c r="U204" s="39"/>
      <c r="V204" s="39"/>
      <c r="W204" s="39"/>
      <c r="X204" s="39"/>
      <c r="Y204" s="39"/>
      <c r="Z204" s="39"/>
      <c r="AA204" s="77"/>
      <c r="AT204" s="22" t="s">
        <v>158</v>
      </c>
      <c r="AU204" s="22" t="s">
        <v>111</v>
      </c>
    </row>
    <row r="205" spans="2:65" s="1" customFormat="1" ht="16.5" customHeight="1">
      <c r="B205" s="135"/>
      <c r="C205" s="164" t="s">
        <v>396</v>
      </c>
      <c r="D205" s="164" t="s">
        <v>151</v>
      </c>
      <c r="E205" s="165" t="s">
        <v>745</v>
      </c>
      <c r="F205" s="264" t="s">
        <v>668</v>
      </c>
      <c r="G205" s="264"/>
      <c r="H205" s="264"/>
      <c r="I205" s="264"/>
      <c r="J205" s="166" t="s">
        <v>235</v>
      </c>
      <c r="K205" s="167">
        <v>60</v>
      </c>
      <c r="L205" s="265">
        <v>0</v>
      </c>
      <c r="M205" s="265"/>
      <c r="N205" s="266">
        <f>ROUND(L205*K205,2)</f>
        <v>0</v>
      </c>
      <c r="O205" s="266"/>
      <c r="P205" s="266"/>
      <c r="Q205" s="266"/>
      <c r="R205" s="138"/>
      <c r="T205" s="168" t="s">
        <v>5</v>
      </c>
      <c r="U205" s="47" t="s">
        <v>43</v>
      </c>
      <c r="V205" s="39"/>
      <c r="W205" s="169">
        <f>V205*K205</f>
        <v>0</v>
      </c>
      <c r="X205" s="169">
        <v>0</v>
      </c>
      <c r="Y205" s="169">
        <f>X205*K205</f>
        <v>0</v>
      </c>
      <c r="Z205" s="169">
        <v>0</v>
      </c>
      <c r="AA205" s="170">
        <f>Z205*K205</f>
        <v>0</v>
      </c>
      <c r="AR205" s="22" t="s">
        <v>167</v>
      </c>
      <c r="AT205" s="22" t="s">
        <v>151</v>
      </c>
      <c r="AU205" s="22" t="s">
        <v>111</v>
      </c>
      <c r="AY205" s="22" t="s">
        <v>150</v>
      </c>
      <c r="BE205" s="109">
        <f>IF(U205="základní",N205,0)</f>
        <v>0</v>
      </c>
      <c r="BF205" s="109">
        <f>IF(U205="snížená",N205,0)</f>
        <v>0</v>
      </c>
      <c r="BG205" s="109">
        <f>IF(U205="zákl. přenesená",N205,0)</f>
        <v>0</v>
      </c>
      <c r="BH205" s="109">
        <f>IF(U205="sníž. přenesená",N205,0)</f>
        <v>0</v>
      </c>
      <c r="BI205" s="109">
        <f>IF(U205="nulová",N205,0)</f>
        <v>0</v>
      </c>
      <c r="BJ205" s="22" t="s">
        <v>86</v>
      </c>
      <c r="BK205" s="109">
        <f>ROUND(L205*K205,2)</f>
        <v>0</v>
      </c>
      <c r="BL205" s="22" t="s">
        <v>167</v>
      </c>
      <c r="BM205" s="22" t="s">
        <v>746</v>
      </c>
    </row>
    <row r="206" spans="2:65" s="1" customFormat="1" ht="16.5" customHeight="1">
      <c r="B206" s="38"/>
      <c r="C206" s="39"/>
      <c r="D206" s="39"/>
      <c r="E206" s="39"/>
      <c r="F206" s="255" t="s">
        <v>730</v>
      </c>
      <c r="G206" s="256"/>
      <c r="H206" s="256"/>
      <c r="I206" s="256"/>
      <c r="J206" s="39"/>
      <c r="K206" s="39"/>
      <c r="L206" s="39"/>
      <c r="M206" s="39"/>
      <c r="N206" s="39"/>
      <c r="O206" s="39"/>
      <c r="P206" s="39"/>
      <c r="Q206" s="39"/>
      <c r="R206" s="40"/>
      <c r="T206" s="171"/>
      <c r="U206" s="39"/>
      <c r="V206" s="39"/>
      <c r="W206" s="39"/>
      <c r="X206" s="39"/>
      <c r="Y206" s="39"/>
      <c r="Z206" s="39"/>
      <c r="AA206" s="77"/>
      <c r="AT206" s="22" t="s">
        <v>158</v>
      </c>
      <c r="AU206" s="22" t="s">
        <v>111</v>
      </c>
    </row>
    <row r="207" spans="2:65" s="1" customFormat="1" ht="16.5" customHeight="1">
      <c r="B207" s="135"/>
      <c r="C207" s="164" t="s">
        <v>306</v>
      </c>
      <c r="D207" s="164" t="s">
        <v>151</v>
      </c>
      <c r="E207" s="165" t="s">
        <v>747</v>
      </c>
      <c r="F207" s="264" t="s">
        <v>671</v>
      </c>
      <c r="G207" s="264"/>
      <c r="H207" s="264"/>
      <c r="I207" s="264"/>
      <c r="J207" s="166" t="s">
        <v>235</v>
      </c>
      <c r="K207" s="167">
        <v>50</v>
      </c>
      <c r="L207" s="265">
        <v>0</v>
      </c>
      <c r="M207" s="265"/>
      <c r="N207" s="266">
        <f>ROUND(L207*K207,2)</f>
        <v>0</v>
      </c>
      <c r="O207" s="266"/>
      <c r="P207" s="266"/>
      <c r="Q207" s="266"/>
      <c r="R207" s="138"/>
      <c r="T207" s="168" t="s">
        <v>5</v>
      </c>
      <c r="U207" s="47" t="s">
        <v>43</v>
      </c>
      <c r="V207" s="39"/>
      <c r="W207" s="169">
        <f>V207*K207</f>
        <v>0</v>
      </c>
      <c r="X207" s="169">
        <v>0</v>
      </c>
      <c r="Y207" s="169">
        <f>X207*K207</f>
        <v>0</v>
      </c>
      <c r="Z207" s="169">
        <v>0</v>
      </c>
      <c r="AA207" s="170">
        <f>Z207*K207</f>
        <v>0</v>
      </c>
      <c r="AR207" s="22" t="s">
        <v>167</v>
      </c>
      <c r="AT207" s="22" t="s">
        <v>151</v>
      </c>
      <c r="AU207" s="22" t="s">
        <v>111</v>
      </c>
      <c r="AY207" s="22" t="s">
        <v>150</v>
      </c>
      <c r="BE207" s="109">
        <f>IF(U207="základní",N207,0)</f>
        <v>0</v>
      </c>
      <c r="BF207" s="109">
        <f>IF(U207="snížená",N207,0)</f>
        <v>0</v>
      </c>
      <c r="BG207" s="109">
        <f>IF(U207="zákl. přenesená",N207,0)</f>
        <v>0</v>
      </c>
      <c r="BH207" s="109">
        <f>IF(U207="sníž. přenesená",N207,0)</f>
        <v>0</v>
      </c>
      <c r="BI207" s="109">
        <f>IF(U207="nulová",N207,0)</f>
        <v>0</v>
      </c>
      <c r="BJ207" s="22" t="s">
        <v>86</v>
      </c>
      <c r="BK207" s="109">
        <f>ROUND(L207*K207,2)</f>
        <v>0</v>
      </c>
      <c r="BL207" s="22" t="s">
        <v>167</v>
      </c>
      <c r="BM207" s="22" t="s">
        <v>748</v>
      </c>
    </row>
    <row r="208" spans="2:65" s="1" customFormat="1" ht="16.5" customHeight="1">
      <c r="B208" s="38"/>
      <c r="C208" s="39"/>
      <c r="D208" s="39"/>
      <c r="E208" s="39"/>
      <c r="F208" s="255" t="s">
        <v>730</v>
      </c>
      <c r="G208" s="256"/>
      <c r="H208" s="256"/>
      <c r="I208" s="256"/>
      <c r="J208" s="39"/>
      <c r="K208" s="39"/>
      <c r="L208" s="39"/>
      <c r="M208" s="39"/>
      <c r="N208" s="39"/>
      <c r="O208" s="39"/>
      <c r="P208" s="39"/>
      <c r="Q208" s="39"/>
      <c r="R208" s="40"/>
      <c r="T208" s="171"/>
      <c r="U208" s="39"/>
      <c r="V208" s="39"/>
      <c r="W208" s="39"/>
      <c r="X208" s="39"/>
      <c r="Y208" s="39"/>
      <c r="Z208" s="39"/>
      <c r="AA208" s="77"/>
      <c r="AT208" s="22" t="s">
        <v>158</v>
      </c>
      <c r="AU208" s="22" t="s">
        <v>111</v>
      </c>
    </row>
    <row r="209" spans="2:65" s="1" customFormat="1" ht="25.5" customHeight="1">
      <c r="B209" s="135"/>
      <c r="C209" s="164" t="s">
        <v>405</v>
      </c>
      <c r="D209" s="164" t="s">
        <v>151</v>
      </c>
      <c r="E209" s="165" t="s">
        <v>749</v>
      </c>
      <c r="F209" s="264" t="s">
        <v>674</v>
      </c>
      <c r="G209" s="264"/>
      <c r="H209" s="264"/>
      <c r="I209" s="264"/>
      <c r="J209" s="166" t="s">
        <v>235</v>
      </c>
      <c r="K209" s="167">
        <v>5</v>
      </c>
      <c r="L209" s="265">
        <v>0</v>
      </c>
      <c r="M209" s="265"/>
      <c r="N209" s="266">
        <f>ROUND(L209*K209,2)</f>
        <v>0</v>
      </c>
      <c r="O209" s="266"/>
      <c r="P209" s="266"/>
      <c r="Q209" s="266"/>
      <c r="R209" s="138"/>
      <c r="T209" s="168" t="s">
        <v>5</v>
      </c>
      <c r="U209" s="47" t="s">
        <v>43</v>
      </c>
      <c r="V209" s="39"/>
      <c r="W209" s="169">
        <f>V209*K209</f>
        <v>0</v>
      </c>
      <c r="X209" s="169">
        <v>0</v>
      </c>
      <c r="Y209" s="169">
        <f>X209*K209</f>
        <v>0</v>
      </c>
      <c r="Z209" s="169">
        <v>0</v>
      </c>
      <c r="AA209" s="170">
        <f>Z209*K209</f>
        <v>0</v>
      </c>
      <c r="AR209" s="22" t="s">
        <v>167</v>
      </c>
      <c r="AT209" s="22" t="s">
        <v>151</v>
      </c>
      <c r="AU209" s="22" t="s">
        <v>111</v>
      </c>
      <c r="AY209" s="22" t="s">
        <v>150</v>
      </c>
      <c r="BE209" s="109">
        <f>IF(U209="základní",N209,0)</f>
        <v>0</v>
      </c>
      <c r="BF209" s="109">
        <f>IF(U209="snížená",N209,0)</f>
        <v>0</v>
      </c>
      <c r="BG209" s="109">
        <f>IF(U209="zákl. přenesená",N209,0)</f>
        <v>0</v>
      </c>
      <c r="BH209" s="109">
        <f>IF(U209="sníž. přenesená",N209,0)</f>
        <v>0</v>
      </c>
      <c r="BI209" s="109">
        <f>IF(U209="nulová",N209,0)</f>
        <v>0</v>
      </c>
      <c r="BJ209" s="22" t="s">
        <v>86</v>
      </c>
      <c r="BK209" s="109">
        <f>ROUND(L209*K209,2)</f>
        <v>0</v>
      </c>
      <c r="BL209" s="22" t="s">
        <v>167</v>
      </c>
      <c r="BM209" s="22" t="s">
        <v>750</v>
      </c>
    </row>
    <row r="210" spans="2:65" s="1" customFormat="1" ht="16.5" customHeight="1">
      <c r="B210" s="38"/>
      <c r="C210" s="39"/>
      <c r="D210" s="39"/>
      <c r="E210" s="39"/>
      <c r="F210" s="255" t="s">
        <v>751</v>
      </c>
      <c r="G210" s="256"/>
      <c r="H210" s="256"/>
      <c r="I210" s="256"/>
      <c r="J210" s="39"/>
      <c r="K210" s="39"/>
      <c r="L210" s="39"/>
      <c r="M210" s="39"/>
      <c r="N210" s="39"/>
      <c r="O210" s="39"/>
      <c r="P210" s="39"/>
      <c r="Q210" s="39"/>
      <c r="R210" s="40"/>
      <c r="T210" s="171"/>
      <c r="U210" s="39"/>
      <c r="V210" s="39"/>
      <c r="W210" s="39"/>
      <c r="X210" s="39"/>
      <c r="Y210" s="39"/>
      <c r="Z210" s="39"/>
      <c r="AA210" s="77"/>
      <c r="AT210" s="22" t="s">
        <v>158</v>
      </c>
      <c r="AU210" s="22" t="s">
        <v>111</v>
      </c>
    </row>
    <row r="211" spans="2:65" s="1" customFormat="1" ht="25.5" customHeight="1">
      <c r="B211" s="135"/>
      <c r="C211" s="164" t="s">
        <v>309</v>
      </c>
      <c r="D211" s="164" t="s">
        <v>151</v>
      </c>
      <c r="E211" s="165" t="s">
        <v>752</v>
      </c>
      <c r="F211" s="264" t="s">
        <v>678</v>
      </c>
      <c r="G211" s="264"/>
      <c r="H211" s="264"/>
      <c r="I211" s="264"/>
      <c r="J211" s="166" t="s">
        <v>235</v>
      </c>
      <c r="K211" s="167">
        <v>6</v>
      </c>
      <c r="L211" s="265">
        <v>0</v>
      </c>
      <c r="M211" s="265"/>
      <c r="N211" s="266">
        <f>ROUND(L211*K211,2)</f>
        <v>0</v>
      </c>
      <c r="O211" s="266"/>
      <c r="P211" s="266"/>
      <c r="Q211" s="266"/>
      <c r="R211" s="138"/>
      <c r="T211" s="168" t="s">
        <v>5</v>
      </c>
      <c r="U211" s="47" t="s">
        <v>43</v>
      </c>
      <c r="V211" s="39"/>
      <c r="W211" s="169">
        <f>V211*K211</f>
        <v>0</v>
      </c>
      <c r="X211" s="169">
        <v>0</v>
      </c>
      <c r="Y211" s="169">
        <f>X211*K211</f>
        <v>0</v>
      </c>
      <c r="Z211" s="169">
        <v>0</v>
      </c>
      <c r="AA211" s="170">
        <f>Z211*K211</f>
        <v>0</v>
      </c>
      <c r="AR211" s="22" t="s">
        <v>167</v>
      </c>
      <c r="AT211" s="22" t="s">
        <v>151</v>
      </c>
      <c r="AU211" s="22" t="s">
        <v>111</v>
      </c>
      <c r="AY211" s="22" t="s">
        <v>150</v>
      </c>
      <c r="BE211" s="109">
        <f>IF(U211="základní",N211,0)</f>
        <v>0</v>
      </c>
      <c r="BF211" s="109">
        <f>IF(U211="snížená",N211,0)</f>
        <v>0</v>
      </c>
      <c r="BG211" s="109">
        <f>IF(U211="zákl. přenesená",N211,0)</f>
        <v>0</v>
      </c>
      <c r="BH211" s="109">
        <f>IF(U211="sníž. přenesená",N211,0)</f>
        <v>0</v>
      </c>
      <c r="BI211" s="109">
        <f>IF(U211="nulová",N211,0)</f>
        <v>0</v>
      </c>
      <c r="BJ211" s="22" t="s">
        <v>86</v>
      </c>
      <c r="BK211" s="109">
        <f>ROUND(L211*K211,2)</f>
        <v>0</v>
      </c>
      <c r="BL211" s="22" t="s">
        <v>167</v>
      </c>
      <c r="BM211" s="22" t="s">
        <v>753</v>
      </c>
    </row>
    <row r="212" spans="2:65" s="1" customFormat="1" ht="16.5" customHeight="1">
      <c r="B212" s="38"/>
      <c r="C212" s="39"/>
      <c r="D212" s="39"/>
      <c r="E212" s="39"/>
      <c r="F212" s="255" t="s">
        <v>754</v>
      </c>
      <c r="G212" s="256"/>
      <c r="H212" s="256"/>
      <c r="I212" s="256"/>
      <c r="J212" s="39"/>
      <c r="K212" s="39"/>
      <c r="L212" s="39"/>
      <c r="M212" s="39"/>
      <c r="N212" s="39"/>
      <c r="O212" s="39"/>
      <c r="P212" s="39"/>
      <c r="Q212" s="39"/>
      <c r="R212" s="40"/>
      <c r="T212" s="171"/>
      <c r="U212" s="39"/>
      <c r="V212" s="39"/>
      <c r="W212" s="39"/>
      <c r="X212" s="39"/>
      <c r="Y212" s="39"/>
      <c r="Z212" s="39"/>
      <c r="AA212" s="77"/>
      <c r="AT212" s="22" t="s">
        <v>158</v>
      </c>
      <c r="AU212" s="22" t="s">
        <v>111</v>
      </c>
    </row>
    <row r="213" spans="2:65" s="1" customFormat="1" ht="25.5" customHeight="1">
      <c r="B213" s="135"/>
      <c r="C213" s="164" t="s">
        <v>557</v>
      </c>
      <c r="D213" s="164" t="s">
        <v>151</v>
      </c>
      <c r="E213" s="165" t="s">
        <v>755</v>
      </c>
      <c r="F213" s="264" t="s">
        <v>682</v>
      </c>
      <c r="G213" s="264"/>
      <c r="H213" s="264"/>
      <c r="I213" s="264"/>
      <c r="J213" s="166" t="s">
        <v>235</v>
      </c>
      <c r="K213" s="167">
        <v>6</v>
      </c>
      <c r="L213" s="265">
        <v>0</v>
      </c>
      <c r="M213" s="265"/>
      <c r="N213" s="266">
        <f>ROUND(L213*K213,2)</f>
        <v>0</v>
      </c>
      <c r="O213" s="266"/>
      <c r="P213" s="266"/>
      <c r="Q213" s="266"/>
      <c r="R213" s="138"/>
      <c r="T213" s="168" t="s">
        <v>5</v>
      </c>
      <c r="U213" s="47" t="s">
        <v>43</v>
      </c>
      <c r="V213" s="39"/>
      <c r="W213" s="169">
        <f>V213*K213</f>
        <v>0</v>
      </c>
      <c r="X213" s="169">
        <v>0</v>
      </c>
      <c r="Y213" s="169">
        <f>X213*K213</f>
        <v>0</v>
      </c>
      <c r="Z213" s="169">
        <v>0</v>
      </c>
      <c r="AA213" s="170">
        <f>Z213*K213</f>
        <v>0</v>
      </c>
      <c r="AR213" s="22" t="s">
        <v>167</v>
      </c>
      <c r="AT213" s="22" t="s">
        <v>151</v>
      </c>
      <c r="AU213" s="22" t="s">
        <v>111</v>
      </c>
      <c r="AY213" s="22" t="s">
        <v>150</v>
      </c>
      <c r="BE213" s="109">
        <f>IF(U213="základní",N213,0)</f>
        <v>0</v>
      </c>
      <c r="BF213" s="109">
        <f>IF(U213="snížená",N213,0)</f>
        <v>0</v>
      </c>
      <c r="BG213" s="109">
        <f>IF(U213="zákl. přenesená",N213,0)</f>
        <v>0</v>
      </c>
      <c r="BH213" s="109">
        <f>IF(U213="sníž. přenesená",N213,0)</f>
        <v>0</v>
      </c>
      <c r="BI213" s="109">
        <f>IF(U213="nulová",N213,0)</f>
        <v>0</v>
      </c>
      <c r="BJ213" s="22" t="s">
        <v>86</v>
      </c>
      <c r="BK213" s="109">
        <f>ROUND(L213*K213,2)</f>
        <v>0</v>
      </c>
      <c r="BL213" s="22" t="s">
        <v>167</v>
      </c>
      <c r="BM213" s="22" t="s">
        <v>756</v>
      </c>
    </row>
    <row r="214" spans="2:65" s="1" customFormat="1" ht="16.5" customHeight="1">
      <c r="B214" s="38"/>
      <c r="C214" s="39"/>
      <c r="D214" s="39"/>
      <c r="E214" s="39"/>
      <c r="F214" s="255" t="s">
        <v>757</v>
      </c>
      <c r="G214" s="256"/>
      <c r="H214" s="256"/>
      <c r="I214" s="256"/>
      <c r="J214" s="39"/>
      <c r="K214" s="39"/>
      <c r="L214" s="39"/>
      <c r="M214" s="39"/>
      <c r="N214" s="39"/>
      <c r="O214" s="39"/>
      <c r="P214" s="39"/>
      <c r="Q214" s="39"/>
      <c r="R214" s="40"/>
      <c r="T214" s="171"/>
      <c r="U214" s="39"/>
      <c r="V214" s="39"/>
      <c r="W214" s="39"/>
      <c r="X214" s="39"/>
      <c r="Y214" s="39"/>
      <c r="Z214" s="39"/>
      <c r="AA214" s="77"/>
      <c r="AT214" s="22" t="s">
        <v>158</v>
      </c>
      <c r="AU214" s="22" t="s">
        <v>111</v>
      </c>
    </row>
    <row r="215" spans="2:65" s="1" customFormat="1" ht="25.5" customHeight="1">
      <c r="B215" s="135"/>
      <c r="C215" s="164" t="s">
        <v>313</v>
      </c>
      <c r="D215" s="164" t="s">
        <v>151</v>
      </c>
      <c r="E215" s="165" t="s">
        <v>758</v>
      </c>
      <c r="F215" s="264" t="s">
        <v>686</v>
      </c>
      <c r="G215" s="264"/>
      <c r="H215" s="264"/>
      <c r="I215" s="264"/>
      <c r="J215" s="166" t="s">
        <v>235</v>
      </c>
      <c r="K215" s="167">
        <v>8</v>
      </c>
      <c r="L215" s="265">
        <v>0</v>
      </c>
      <c r="M215" s="265"/>
      <c r="N215" s="266">
        <f>ROUND(L215*K215,2)</f>
        <v>0</v>
      </c>
      <c r="O215" s="266"/>
      <c r="P215" s="266"/>
      <c r="Q215" s="266"/>
      <c r="R215" s="138"/>
      <c r="T215" s="168" t="s">
        <v>5</v>
      </c>
      <c r="U215" s="47" t="s">
        <v>43</v>
      </c>
      <c r="V215" s="39"/>
      <c r="W215" s="169">
        <f>V215*K215</f>
        <v>0</v>
      </c>
      <c r="X215" s="169">
        <v>0</v>
      </c>
      <c r="Y215" s="169">
        <f>X215*K215</f>
        <v>0</v>
      </c>
      <c r="Z215" s="169">
        <v>0</v>
      </c>
      <c r="AA215" s="170">
        <f>Z215*K215</f>
        <v>0</v>
      </c>
      <c r="AR215" s="22" t="s">
        <v>167</v>
      </c>
      <c r="AT215" s="22" t="s">
        <v>151</v>
      </c>
      <c r="AU215" s="22" t="s">
        <v>111</v>
      </c>
      <c r="AY215" s="22" t="s">
        <v>150</v>
      </c>
      <c r="BE215" s="109">
        <f>IF(U215="základní",N215,0)</f>
        <v>0</v>
      </c>
      <c r="BF215" s="109">
        <f>IF(U215="snížená",N215,0)</f>
        <v>0</v>
      </c>
      <c r="BG215" s="109">
        <f>IF(U215="zákl. přenesená",N215,0)</f>
        <v>0</v>
      </c>
      <c r="BH215" s="109">
        <f>IF(U215="sníž. přenesená",N215,0)</f>
        <v>0</v>
      </c>
      <c r="BI215" s="109">
        <f>IF(U215="nulová",N215,0)</f>
        <v>0</v>
      </c>
      <c r="BJ215" s="22" t="s">
        <v>86</v>
      </c>
      <c r="BK215" s="109">
        <f>ROUND(L215*K215,2)</f>
        <v>0</v>
      </c>
      <c r="BL215" s="22" t="s">
        <v>167</v>
      </c>
      <c r="BM215" s="22" t="s">
        <v>759</v>
      </c>
    </row>
    <row r="216" spans="2:65" s="1" customFormat="1" ht="16.5" customHeight="1">
      <c r="B216" s="38"/>
      <c r="C216" s="39"/>
      <c r="D216" s="39"/>
      <c r="E216" s="39"/>
      <c r="F216" s="255" t="s">
        <v>760</v>
      </c>
      <c r="G216" s="256"/>
      <c r="H216" s="256"/>
      <c r="I216" s="256"/>
      <c r="J216" s="39"/>
      <c r="K216" s="39"/>
      <c r="L216" s="39"/>
      <c r="M216" s="39"/>
      <c r="N216" s="39"/>
      <c r="O216" s="39"/>
      <c r="P216" s="39"/>
      <c r="Q216" s="39"/>
      <c r="R216" s="40"/>
      <c r="T216" s="171"/>
      <c r="U216" s="39"/>
      <c r="V216" s="39"/>
      <c r="W216" s="39"/>
      <c r="X216" s="39"/>
      <c r="Y216" s="39"/>
      <c r="Z216" s="39"/>
      <c r="AA216" s="77"/>
      <c r="AT216" s="22" t="s">
        <v>158</v>
      </c>
      <c r="AU216" s="22" t="s">
        <v>111</v>
      </c>
    </row>
    <row r="217" spans="2:65" s="1" customFormat="1" ht="25.5" customHeight="1">
      <c r="B217" s="135"/>
      <c r="C217" s="164" t="s">
        <v>566</v>
      </c>
      <c r="D217" s="164" t="s">
        <v>151</v>
      </c>
      <c r="E217" s="165" t="s">
        <v>761</v>
      </c>
      <c r="F217" s="264" t="s">
        <v>690</v>
      </c>
      <c r="G217" s="264"/>
      <c r="H217" s="264"/>
      <c r="I217" s="264"/>
      <c r="J217" s="166" t="s">
        <v>235</v>
      </c>
      <c r="K217" s="167">
        <v>6</v>
      </c>
      <c r="L217" s="265">
        <v>0</v>
      </c>
      <c r="M217" s="265"/>
      <c r="N217" s="266">
        <f>ROUND(L217*K217,2)</f>
        <v>0</v>
      </c>
      <c r="O217" s="266"/>
      <c r="P217" s="266"/>
      <c r="Q217" s="266"/>
      <c r="R217" s="138"/>
      <c r="T217" s="168" t="s">
        <v>5</v>
      </c>
      <c r="U217" s="47" t="s">
        <v>43</v>
      </c>
      <c r="V217" s="39"/>
      <c r="W217" s="169">
        <f>V217*K217</f>
        <v>0</v>
      </c>
      <c r="X217" s="169">
        <v>0</v>
      </c>
      <c r="Y217" s="169">
        <f>X217*K217</f>
        <v>0</v>
      </c>
      <c r="Z217" s="169">
        <v>0</v>
      </c>
      <c r="AA217" s="170">
        <f>Z217*K217</f>
        <v>0</v>
      </c>
      <c r="AR217" s="22" t="s">
        <v>167</v>
      </c>
      <c r="AT217" s="22" t="s">
        <v>151</v>
      </c>
      <c r="AU217" s="22" t="s">
        <v>111</v>
      </c>
      <c r="AY217" s="22" t="s">
        <v>150</v>
      </c>
      <c r="BE217" s="109">
        <f>IF(U217="základní",N217,0)</f>
        <v>0</v>
      </c>
      <c r="BF217" s="109">
        <f>IF(U217="snížená",N217,0)</f>
        <v>0</v>
      </c>
      <c r="BG217" s="109">
        <f>IF(U217="zákl. přenesená",N217,0)</f>
        <v>0</v>
      </c>
      <c r="BH217" s="109">
        <f>IF(U217="sníž. přenesená",N217,0)</f>
        <v>0</v>
      </c>
      <c r="BI217" s="109">
        <f>IF(U217="nulová",N217,0)</f>
        <v>0</v>
      </c>
      <c r="BJ217" s="22" t="s">
        <v>86</v>
      </c>
      <c r="BK217" s="109">
        <f>ROUND(L217*K217,2)</f>
        <v>0</v>
      </c>
      <c r="BL217" s="22" t="s">
        <v>167</v>
      </c>
      <c r="BM217" s="22" t="s">
        <v>762</v>
      </c>
    </row>
    <row r="218" spans="2:65" s="1" customFormat="1" ht="16.5" customHeight="1">
      <c r="B218" s="38"/>
      <c r="C218" s="39"/>
      <c r="D218" s="39"/>
      <c r="E218" s="39"/>
      <c r="F218" s="255" t="s">
        <v>763</v>
      </c>
      <c r="G218" s="256"/>
      <c r="H218" s="256"/>
      <c r="I218" s="256"/>
      <c r="J218" s="39"/>
      <c r="K218" s="39"/>
      <c r="L218" s="39"/>
      <c r="M218" s="39"/>
      <c r="N218" s="39"/>
      <c r="O218" s="39"/>
      <c r="P218" s="39"/>
      <c r="Q218" s="39"/>
      <c r="R218" s="40"/>
      <c r="T218" s="171"/>
      <c r="U218" s="39"/>
      <c r="V218" s="39"/>
      <c r="W218" s="39"/>
      <c r="X218" s="39"/>
      <c r="Y218" s="39"/>
      <c r="Z218" s="39"/>
      <c r="AA218" s="77"/>
      <c r="AT218" s="22" t="s">
        <v>158</v>
      </c>
      <c r="AU218" s="22" t="s">
        <v>111</v>
      </c>
    </row>
    <row r="219" spans="2:65" s="1" customFormat="1" ht="25.5" customHeight="1">
      <c r="B219" s="135"/>
      <c r="C219" s="164" t="s">
        <v>316</v>
      </c>
      <c r="D219" s="164" t="s">
        <v>151</v>
      </c>
      <c r="E219" s="165" t="s">
        <v>764</v>
      </c>
      <c r="F219" s="264" t="s">
        <v>694</v>
      </c>
      <c r="G219" s="264"/>
      <c r="H219" s="264"/>
      <c r="I219" s="264"/>
      <c r="J219" s="166" t="s">
        <v>235</v>
      </c>
      <c r="K219" s="167">
        <v>12</v>
      </c>
      <c r="L219" s="265">
        <v>0</v>
      </c>
      <c r="M219" s="265"/>
      <c r="N219" s="266">
        <f>ROUND(L219*K219,2)</f>
        <v>0</v>
      </c>
      <c r="O219" s="266"/>
      <c r="P219" s="266"/>
      <c r="Q219" s="266"/>
      <c r="R219" s="138"/>
      <c r="T219" s="168" t="s">
        <v>5</v>
      </c>
      <c r="U219" s="47" t="s">
        <v>43</v>
      </c>
      <c r="V219" s="39"/>
      <c r="W219" s="169">
        <f>V219*K219</f>
        <v>0</v>
      </c>
      <c r="X219" s="169">
        <v>0</v>
      </c>
      <c r="Y219" s="169">
        <f>X219*K219</f>
        <v>0</v>
      </c>
      <c r="Z219" s="169">
        <v>0</v>
      </c>
      <c r="AA219" s="170">
        <f>Z219*K219</f>
        <v>0</v>
      </c>
      <c r="AR219" s="22" t="s">
        <v>167</v>
      </c>
      <c r="AT219" s="22" t="s">
        <v>151</v>
      </c>
      <c r="AU219" s="22" t="s">
        <v>111</v>
      </c>
      <c r="AY219" s="22" t="s">
        <v>150</v>
      </c>
      <c r="BE219" s="109">
        <f>IF(U219="základní",N219,0)</f>
        <v>0</v>
      </c>
      <c r="BF219" s="109">
        <f>IF(U219="snížená",N219,0)</f>
        <v>0</v>
      </c>
      <c r="BG219" s="109">
        <f>IF(U219="zákl. přenesená",N219,0)</f>
        <v>0</v>
      </c>
      <c r="BH219" s="109">
        <f>IF(U219="sníž. přenesená",N219,0)</f>
        <v>0</v>
      </c>
      <c r="BI219" s="109">
        <f>IF(U219="nulová",N219,0)</f>
        <v>0</v>
      </c>
      <c r="BJ219" s="22" t="s">
        <v>86</v>
      </c>
      <c r="BK219" s="109">
        <f>ROUND(L219*K219,2)</f>
        <v>0</v>
      </c>
      <c r="BL219" s="22" t="s">
        <v>167</v>
      </c>
      <c r="BM219" s="22" t="s">
        <v>765</v>
      </c>
    </row>
    <row r="220" spans="2:65" s="1" customFormat="1" ht="16.5" customHeight="1">
      <c r="B220" s="38"/>
      <c r="C220" s="39"/>
      <c r="D220" s="39"/>
      <c r="E220" s="39"/>
      <c r="F220" s="255" t="s">
        <v>766</v>
      </c>
      <c r="G220" s="256"/>
      <c r="H220" s="256"/>
      <c r="I220" s="256"/>
      <c r="J220" s="39"/>
      <c r="K220" s="39"/>
      <c r="L220" s="39"/>
      <c r="M220" s="39"/>
      <c r="N220" s="39"/>
      <c r="O220" s="39"/>
      <c r="P220" s="39"/>
      <c r="Q220" s="39"/>
      <c r="R220" s="40"/>
      <c r="T220" s="171"/>
      <c r="U220" s="39"/>
      <c r="V220" s="39"/>
      <c r="W220" s="39"/>
      <c r="X220" s="39"/>
      <c r="Y220" s="39"/>
      <c r="Z220" s="39"/>
      <c r="AA220" s="77"/>
      <c r="AT220" s="22" t="s">
        <v>158</v>
      </c>
      <c r="AU220" s="22" t="s">
        <v>111</v>
      </c>
    </row>
    <row r="221" spans="2:65" s="1" customFormat="1" ht="16.5" customHeight="1">
      <c r="B221" s="135"/>
      <c r="C221" s="164" t="s">
        <v>575</v>
      </c>
      <c r="D221" s="164" t="s">
        <v>151</v>
      </c>
      <c r="E221" s="165" t="s">
        <v>767</v>
      </c>
      <c r="F221" s="264" t="s">
        <v>698</v>
      </c>
      <c r="G221" s="264"/>
      <c r="H221" s="264"/>
      <c r="I221" s="264"/>
      <c r="J221" s="166" t="s">
        <v>328</v>
      </c>
      <c r="K221" s="167">
        <v>30</v>
      </c>
      <c r="L221" s="265">
        <v>0</v>
      </c>
      <c r="M221" s="265"/>
      <c r="N221" s="266">
        <f>ROUND(L221*K221,2)</f>
        <v>0</v>
      </c>
      <c r="O221" s="266"/>
      <c r="P221" s="266"/>
      <c r="Q221" s="266"/>
      <c r="R221" s="138"/>
      <c r="T221" s="168" t="s">
        <v>5</v>
      </c>
      <c r="U221" s="47" t="s">
        <v>43</v>
      </c>
      <c r="V221" s="39"/>
      <c r="W221" s="169">
        <f>V221*K221</f>
        <v>0</v>
      </c>
      <c r="X221" s="169">
        <v>0</v>
      </c>
      <c r="Y221" s="169">
        <f>X221*K221</f>
        <v>0</v>
      </c>
      <c r="Z221" s="169">
        <v>0</v>
      </c>
      <c r="AA221" s="170">
        <f>Z221*K221</f>
        <v>0</v>
      </c>
      <c r="AR221" s="22" t="s">
        <v>167</v>
      </c>
      <c r="AT221" s="22" t="s">
        <v>151</v>
      </c>
      <c r="AU221" s="22" t="s">
        <v>111</v>
      </c>
      <c r="AY221" s="22" t="s">
        <v>150</v>
      </c>
      <c r="BE221" s="109">
        <f>IF(U221="základní",N221,0)</f>
        <v>0</v>
      </c>
      <c r="BF221" s="109">
        <f>IF(U221="snížená",N221,0)</f>
        <v>0</v>
      </c>
      <c r="BG221" s="109">
        <f>IF(U221="zákl. přenesená",N221,0)</f>
        <v>0</v>
      </c>
      <c r="BH221" s="109">
        <f>IF(U221="sníž. přenesená",N221,0)</f>
        <v>0</v>
      </c>
      <c r="BI221" s="109">
        <f>IF(U221="nulová",N221,0)</f>
        <v>0</v>
      </c>
      <c r="BJ221" s="22" t="s">
        <v>86</v>
      </c>
      <c r="BK221" s="109">
        <f>ROUND(L221*K221,2)</f>
        <v>0</v>
      </c>
      <c r="BL221" s="22" t="s">
        <v>167</v>
      </c>
      <c r="BM221" s="22" t="s">
        <v>768</v>
      </c>
    </row>
    <row r="222" spans="2:65" s="1" customFormat="1" ht="16.5" customHeight="1">
      <c r="B222" s="38"/>
      <c r="C222" s="39"/>
      <c r="D222" s="39"/>
      <c r="E222" s="39"/>
      <c r="F222" s="255" t="s">
        <v>700</v>
      </c>
      <c r="G222" s="256"/>
      <c r="H222" s="256"/>
      <c r="I222" s="256"/>
      <c r="J222" s="39"/>
      <c r="K222" s="39"/>
      <c r="L222" s="39"/>
      <c r="M222" s="39"/>
      <c r="N222" s="39"/>
      <c r="O222" s="39"/>
      <c r="P222" s="39"/>
      <c r="Q222" s="39"/>
      <c r="R222" s="40"/>
      <c r="T222" s="171"/>
      <c r="U222" s="39"/>
      <c r="V222" s="39"/>
      <c r="W222" s="39"/>
      <c r="X222" s="39"/>
      <c r="Y222" s="39"/>
      <c r="Z222" s="39"/>
      <c r="AA222" s="77"/>
      <c r="AT222" s="22" t="s">
        <v>158</v>
      </c>
      <c r="AU222" s="22" t="s">
        <v>111</v>
      </c>
    </row>
    <row r="223" spans="2:65" s="1" customFormat="1" ht="25.5" customHeight="1">
      <c r="B223" s="135"/>
      <c r="C223" s="164" t="s">
        <v>256</v>
      </c>
      <c r="D223" s="164" t="s">
        <v>151</v>
      </c>
      <c r="E223" s="165" t="s">
        <v>769</v>
      </c>
      <c r="F223" s="264" t="s">
        <v>702</v>
      </c>
      <c r="G223" s="264"/>
      <c r="H223" s="264"/>
      <c r="I223" s="264"/>
      <c r="J223" s="166" t="s">
        <v>230</v>
      </c>
      <c r="K223" s="167">
        <v>3</v>
      </c>
      <c r="L223" s="265">
        <v>0</v>
      </c>
      <c r="M223" s="265"/>
      <c r="N223" s="266">
        <f>ROUND(L223*K223,2)</f>
        <v>0</v>
      </c>
      <c r="O223" s="266"/>
      <c r="P223" s="266"/>
      <c r="Q223" s="266"/>
      <c r="R223" s="138"/>
      <c r="T223" s="168" t="s">
        <v>5</v>
      </c>
      <c r="U223" s="47" t="s">
        <v>43</v>
      </c>
      <c r="V223" s="39"/>
      <c r="W223" s="169">
        <f>V223*K223</f>
        <v>0</v>
      </c>
      <c r="X223" s="169">
        <v>0</v>
      </c>
      <c r="Y223" s="169">
        <f>X223*K223</f>
        <v>0</v>
      </c>
      <c r="Z223" s="169">
        <v>0</v>
      </c>
      <c r="AA223" s="170">
        <f>Z223*K223</f>
        <v>0</v>
      </c>
      <c r="AR223" s="22" t="s">
        <v>167</v>
      </c>
      <c r="AT223" s="22" t="s">
        <v>151</v>
      </c>
      <c r="AU223" s="22" t="s">
        <v>111</v>
      </c>
      <c r="AY223" s="22" t="s">
        <v>150</v>
      </c>
      <c r="BE223" s="109">
        <f>IF(U223="základní",N223,0)</f>
        <v>0</v>
      </c>
      <c r="BF223" s="109">
        <f>IF(U223="snížená",N223,0)</f>
        <v>0</v>
      </c>
      <c r="BG223" s="109">
        <f>IF(U223="zákl. přenesená",N223,0)</f>
        <v>0</v>
      </c>
      <c r="BH223" s="109">
        <f>IF(U223="sníž. přenesená",N223,0)</f>
        <v>0</v>
      </c>
      <c r="BI223" s="109">
        <f>IF(U223="nulová",N223,0)</f>
        <v>0</v>
      </c>
      <c r="BJ223" s="22" t="s">
        <v>86</v>
      </c>
      <c r="BK223" s="109">
        <f>ROUND(L223*K223,2)</f>
        <v>0</v>
      </c>
      <c r="BL223" s="22" t="s">
        <v>167</v>
      </c>
      <c r="BM223" s="22" t="s">
        <v>770</v>
      </c>
    </row>
    <row r="224" spans="2:65" s="1" customFormat="1" ht="16.5" customHeight="1">
      <c r="B224" s="38"/>
      <c r="C224" s="39"/>
      <c r="D224" s="39"/>
      <c r="E224" s="39"/>
      <c r="F224" s="255" t="s">
        <v>704</v>
      </c>
      <c r="G224" s="256"/>
      <c r="H224" s="256"/>
      <c r="I224" s="256"/>
      <c r="J224" s="39"/>
      <c r="K224" s="39"/>
      <c r="L224" s="39"/>
      <c r="M224" s="39"/>
      <c r="N224" s="39"/>
      <c r="O224" s="39"/>
      <c r="P224" s="39"/>
      <c r="Q224" s="39"/>
      <c r="R224" s="40"/>
      <c r="T224" s="171"/>
      <c r="U224" s="39"/>
      <c r="V224" s="39"/>
      <c r="W224" s="39"/>
      <c r="X224" s="39"/>
      <c r="Y224" s="39"/>
      <c r="Z224" s="39"/>
      <c r="AA224" s="77"/>
      <c r="AT224" s="22" t="s">
        <v>158</v>
      </c>
      <c r="AU224" s="22" t="s">
        <v>111</v>
      </c>
    </row>
    <row r="225" spans="2:65" s="1" customFormat="1" ht="16.5" customHeight="1">
      <c r="B225" s="135"/>
      <c r="C225" s="164" t="s">
        <v>582</v>
      </c>
      <c r="D225" s="164" t="s">
        <v>151</v>
      </c>
      <c r="E225" s="165" t="s">
        <v>771</v>
      </c>
      <c r="F225" s="264" t="s">
        <v>772</v>
      </c>
      <c r="G225" s="264"/>
      <c r="H225" s="264"/>
      <c r="I225" s="264"/>
      <c r="J225" s="166" t="s">
        <v>230</v>
      </c>
      <c r="K225" s="167">
        <v>20</v>
      </c>
      <c r="L225" s="265">
        <v>0</v>
      </c>
      <c r="M225" s="265"/>
      <c r="N225" s="266">
        <f>ROUND(L225*K225,2)</f>
        <v>0</v>
      </c>
      <c r="O225" s="266"/>
      <c r="P225" s="266"/>
      <c r="Q225" s="266"/>
      <c r="R225" s="138"/>
      <c r="T225" s="168" t="s">
        <v>5</v>
      </c>
      <c r="U225" s="47" t="s">
        <v>43</v>
      </c>
      <c r="V225" s="39"/>
      <c r="W225" s="169">
        <f>V225*K225</f>
        <v>0</v>
      </c>
      <c r="X225" s="169">
        <v>0</v>
      </c>
      <c r="Y225" s="169">
        <f>X225*K225</f>
        <v>0</v>
      </c>
      <c r="Z225" s="169">
        <v>0</v>
      </c>
      <c r="AA225" s="170">
        <f>Z225*K225</f>
        <v>0</v>
      </c>
      <c r="AR225" s="22" t="s">
        <v>167</v>
      </c>
      <c r="AT225" s="22" t="s">
        <v>151</v>
      </c>
      <c r="AU225" s="22" t="s">
        <v>111</v>
      </c>
      <c r="AY225" s="22" t="s">
        <v>150</v>
      </c>
      <c r="BE225" s="109">
        <f>IF(U225="základní",N225,0)</f>
        <v>0</v>
      </c>
      <c r="BF225" s="109">
        <f>IF(U225="snížená",N225,0)</f>
        <v>0</v>
      </c>
      <c r="BG225" s="109">
        <f>IF(U225="zákl. přenesená",N225,0)</f>
        <v>0</v>
      </c>
      <c r="BH225" s="109">
        <f>IF(U225="sníž. přenesená",N225,0)</f>
        <v>0</v>
      </c>
      <c r="BI225" s="109">
        <f>IF(U225="nulová",N225,0)</f>
        <v>0</v>
      </c>
      <c r="BJ225" s="22" t="s">
        <v>86</v>
      </c>
      <c r="BK225" s="109">
        <f>ROUND(L225*K225,2)</f>
        <v>0</v>
      </c>
      <c r="BL225" s="22" t="s">
        <v>167</v>
      </c>
      <c r="BM225" s="22" t="s">
        <v>773</v>
      </c>
    </row>
    <row r="226" spans="2:65" s="1" customFormat="1" ht="16.5" customHeight="1">
      <c r="B226" s="38"/>
      <c r="C226" s="39"/>
      <c r="D226" s="39"/>
      <c r="E226" s="39"/>
      <c r="F226" s="255" t="s">
        <v>704</v>
      </c>
      <c r="G226" s="256"/>
      <c r="H226" s="256"/>
      <c r="I226" s="256"/>
      <c r="J226" s="39"/>
      <c r="K226" s="39"/>
      <c r="L226" s="39"/>
      <c r="M226" s="39"/>
      <c r="N226" s="39"/>
      <c r="O226" s="39"/>
      <c r="P226" s="39"/>
      <c r="Q226" s="39"/>
      <c r="R226" s="40"/>
      <c r="T226" s="171"/>
      <c r="U226" s="39"/>
      <c r="V226" s="39"/>
      <c r="W226" s="39"/>
      <c r="X226" s="39"/>
      <c r="Y226" s="39"/>
      <c r="Z226" s="39"/>
      <c r="AA226" s="77"/>
      <c r="AT226" s="22" t="s">
        <v>158</v>
      </c>
      <c r="AU226" s="22" t="s">
        <v>111</v>
      </c>
    </row>
    <row r="227" spans="2:65" s="1" customFormat="1" ht="16.5" customHeight="1">
      <c r="B227" s="135"/>
      <c r="C227" s="164" t="s">
        <v>324</v>
      </c>
      <c r="D227" s="164" t="s">
        <v>151</v>
      </c>
      <c r="E227" s="165" t="s">
        <v>774</v>
      </c>
      <c r="F227" s="264" t="s">
        <v>775</v>
      </c>
      <c r="G227" s="264"/>
      <c r="H227" s="264"/>
      <c r="I227" s="264"/>
      <c r="J227" s="166" t="s">
        <v>230</v>
      </c>
      <c r="K227" s="167">
        <v>6</v>
      </c>
      <c r="L227" s="265">
        <v>0</v>
      </c>
      <c r="M227" s="265"/>
      <c r="N227" s="266">
        <f>ROUND(L227*K227,2)</f>
        <v>0</v>
      </c>
      <c r="O227" s="266"/>
      <c r="P227" s="266"/>
      <c r="Q227" s="266"/>
      <c r="R227" s="138"/>
      <c r="T227" s="168" t="s">
        <v>5</v>
      </c>
      <c r="U227" s="47" t="s">
        <v>43</v>
      </c>
      <c r="V227" s="39"/>
      <c r="W227" s="169">
        <f>V227*K227</f>
        <v>0</v>
      </c>
      <c r="X227" s="169">
        <v>0</v>
      </c>
      <c r="Y227" s="169">
        <f>X227*K227</f>
        <v>0</v>
      </c>
      <c r="Z227" s="169">
        <v>0</v>
      </c>
      <c r="AA227" s="170">
        <f>Z227*K227</f>
        <v>0</v>
      </c>
      <c r="AR227" s="22" t="s">
        <v>167</v>
      </c>
      <c r="AT227" s="22" t="s">
        <v>151</v>
      </c>
      <c r="AU227" s="22" t="s">
        <v>111</v>
      </c>
      <c r="AY227" s="22" t="s">
        <v>150</v>
      </c>
      <c r="BE227" s="109">
        <f>IF(U227="základní",N227,0)</f>
        <v>0</v>
      </c>
      <c r="BF227" s="109">
        <f>IF(U227="snížená",N227,0)</f>
        <v>0</v>
      </c>
      <c r="BG227" s="109">
        <f>IF(U227="zákl. přenesená",N227,0)</f>
        <v>0</v>
      </c>
      <c r="BH227" s="109">
        <f>IF(U227="sníž. přenesená",N227,0)</f>
        <v>0</v>
      </c>
      <c r="BI227" s="109">
        <f>IF(U227="nulová",N227,0)</f>
        <v>0</v>
      </c>
      <c r="BJ227" s="22" t="s">
        <v>86</v>
      </c>
      <c r="BK227" s="109">
        <f>ROUND(L227*K227,2)</f>
        <v>0</v>
      </c>
      <c r="BL227" s="22" t="s">
        <v>167</v>
      </c>
      <c r="BM227" s="22" t="s">
        <v>776</v>
      </c>
    </row>
    <row r="228" spans="2:65" s="1" customFormat="1" ht="16.5" customHeight="1">
      <c r="B228" s="38"/>
      <c r="C228" s="39"/>
      <c r="D228" s="39"/>
      <c r="E228" s="39"/>
      <c r="F228" s="255" t="s">
        <v>704</v>
      </c>
      <c r="G228" s="256"/>
      <c r="H228" s="256"/>
      <c r="I228" s="256"/>
      <c r="J228" s="39"/>
      <c r="K228" s="39"/>
      <c r="L228" s="39"/>
      <c r="M228" s="39"/>
      <c r="N228" s="39"/>
      <c r="O228" s="39"/>
      <c r="P228" s="39"/>
      <c r="Q228" s="39"/>
      <c r="R228" s="40"/>
      <c r="T228" s="171"/>
      <c r="U228" s="39"/>
      <c r="V228" s="39"/>
      <c r="W228" s="39"/>
      <c r="X228" s="39"/>
      <c r="Y228" s="39"/>
      <c r="Z228" s="39"/>
      <c r="AA228" s="77"/>
      <c r="AT228" s="22" t="s">
        <v>158</v>
      </c>
      <c r="AU228" s="22" t="s">
        <v>111</v>
      </c>
    </row>
    <row r="229" spans="2:65" s="1" customFormat="1" ht="16.5" customHeight="1">
      <c r="B229" s="135"/>
      <c r="C229" s="164" t="s">
        <v>589</v>
      </c>
      <c r="D229" s="164" t="s">
        <v>151</v>
      </c>
      <c r="E229" s="165" t="s">
        <v>777</v>
      </c>
      <c r="F229" s="264" t="s">
        <v>778</v>
      </c>
      <c r="G229" s="264"/>
      <c r="H229" s="264"/>
      <c r="I229" s="264"/>
      <c r="J229" s="166" t="s">
        <v>230</v>
      </c>
      <c r="K229" s="167">
        <v>6</v>
      </c>
      <c r="L229" s="265">
        <v>0</v>
      </c>
      <c r="M229" s="265"/>
      <c r="N229" s="266">
        <f>ROUND(L229*K229,2)</f>
        <v>0</v>
      </c>
      <c r="O229" s="266"/>
      <c r="P229" s="266"/>
      <c r="Q229" s="266"/>
      <c r="R229" s="138"/>
      <c r="T229" s="168" t="s">
        <v>5</v>
      </c>
      <c r="U229" s="47" t="s">
        <v>43</v>
      </c>
      <c r="V229" s="39"/>
      <c r="W229" s="169">
        <f>V229*K229</f>
        <v>0</v>
      </c>
      <c r="X229" s="169">
        <v>0</v>
      </c>
      <c r="Y229" s="169">
        <f>X229*K229</f>
        <v>0</v>
      </c>
      <c r="Z229" s="169">
        <v>0</v>
      </c>
      <c r="AA229" s="170">
        <f>Z229*K229</f>
        <v>0</v>
      </c>
      <c r="AR229" s="22" t="s">
        <v>167</v>
      </c>
      <c r="AT229" s="22" t="s">
        <v>151</v>
      </c>
      <c r="AU229" s="22" t="s">
        <v>111</v>
      </c>
      <c r="AY229" s="22" t="s">
        <v>150</v>
      </c>
      <c r="BE229" s="109">
        <f>IF(U229="základní",N229,0)</f>
        <v>0</v>
      </c>
      <c r="BF229" s="109">
        <f>IF(U229="snížená",N229,0)</f>
        <v>0</v>
      </c>
      <c r="BG229" s="109">
        <f>IF(U229="zákl. přenesená",N229,0)</f>
        <v>0</v>
      </c>
      <c r="BH229" s="109">
        <f>IF(U229="sníž. přenesená",N229,0)</f>
        <v>0</v>
      </c>
      <c r="BI229" s="109">
        <f>IF(U229="nulová",N229,0)</f>
        <v>0</v>
      </c>
      <c r="BJ229" s="22" t="s">
        <v>86</v>
      </c>
      <c r="BK229" s="109">
        <f>ROUND(L229*K229,2)</f>
        <v>0</v>
      </c>
      <c r="BL229" s="22" t="s">
        <v>167</v>
      </c>
      <c r="BM229" s="22" t="s">
        <v>779</v>
      </c>
    </row>
    <row r="230" spans="2:65" s="1" customFormat="1" ht="16.5" customHeight="1">
      <c r="B230" s="38"/>
      <c r="C230" s="39"/>
      <c r="D230" s="39"/>
      <c r="E230" s="39"/>
      <c r="F230" s="255" t="s">
        <v>704</v>
      </c>
      <c r="G230" s="256"/>
      <c r="H230" s="256"/>
      <c r="I230" s="256"/>
      <c r="J230" s="39"/>
      <c r="K230" s="39"/>
      <c r="L230" s="39"/>
      <c r="M230" s="39"/>
      <c r="N230" s="39"/>
      <c r="O230" s="39"/>
      <c r="P230" s="39"/>
      <c r="Q230" s="39"/>
      <c r="R230" s="40"/>
      <c r="T230" s="171"/>
      <c r="U230" s="39"/>
      <c r="V230" s="39"/>
      <c r="W230" s="39"/>
      <c r="X230" s="39"/>
      <c r="Y230" s="39"/>
      <c r="Z230" s="39"/>
      <c r="AA230" s="77"/>
      <c r="AT230" s="22" t="s">
        <v>158</v>
      </c>
      <c r="AU230" s="22" t="s">
        <v>111</v>
      </c>
    </row>
    <row r="231" spans="2:65" s="1" customFormat="1" ht="16.5" customHeight="1">
      <c r="B231" s="135"/>
      <c r="C231" s="164" t="s">
        <v>329</v>
      </c>
      <c r="D231" s="164" t="s">
        <v>151</v>
      </c>
      <c r="E231" s="165" t="s">
        <v>780</v>
      </c>
      <c r="F231" s="264" t="s">
        <v>781</v>
      </c>
      <c r="G231" s="264"/>
      <c r="H231" s="264"/>
      <c r="I231" s="264"/>
      <c r="J231" s="166" t="s">
        <v>230</v>
      </c>
      <c r="K231" s="167">
        <v>16</v>
      </c>
      <c r="L231" s="265">
        <v>0</v>
      </c>
      <c r="M231" s="265"/>
      <c r="N231" s="266">
        <f>ROUND(L231*K231,2)</f>
        <v>0</v>
      </c>
      <c r="O231" s="266"/>
      <c r="P231" s="266"/>
      <c r="Q231" s="266"/>
      <c r="R231" s="138"/>
      <c r="T231" s="168" t="s">
        <v>5</v>
      </c>
      <c r="U231" s="47" t="s">
        <v>43</v>
      </c>
      <c r="V231" s="39"/>
      <c r="W231" s="169">
        <f>V231*K231</f>
        <v>0</v>
      </c>
      <c r="X231" s="169">
        <v>0</v>
      </c>
      <c r="Y231" s="169">
        <f>X231*K231</f>
        <v>0</v>
      </c>
      <c r="Z231" s="169">
        <v>0</v>
      </c>
      <c r="AA231" s="170">
        <f>Z231*K231</f>
        <v>0</v>
      </c>
      <c r="AR231" s="22" t="s">
        <v>167</v>
      </c>
      <c r="AT231" s="22" t="s">
        <v>151</v>
      </c>
      <c r="AU231" s="22" t="s">
        <v>111</v>
      </c>
      <c r="AY231" s="22" t="s">
        <v>150</v>
      </c>
      <c r="BE231" s="109">
        <f>IF(U231="základní",N231,0)</f>
        <v>0</v>
      </c>
      <c r="BF231" s="109">
        <f>IF(U231="snížená",N231,0)</f>
        <v>0</v>
      </c>
      <c r="BG231" s="109">
        <f>IF(U231="zákl. přenesená",N231,0)</f>
        <v>0</v>
      </c>
      <c r="BH231" s="109">
        <f>IF(U231="sníž. přenesená",N231,0)</f>
        <v>0</v>
      </c>
      <c r="BI231" s="109">
        <f>IF(U231="nulová",N231,0)</f>
        <v>0</v>
      </c>
      <c r="BJ231" s="22" t="s">
        <v>86</v>
      </c>
      <c r="BK231" s="109">
        <f>ROUND(L231*K231,2)</f>
        <v>0</v>
      </c>
      <c r="BL231" s="22" t="s">
        <v>167</v>
      </c>
      <c r="BM231" s="22" t="s">
        <v>782</v>
      </c>
    </row>
    <row r="232" spans="2:65" s="1" customFormat="1" ht="16.5" customHeight="1">
      <c r="B232" s="38"/>
      <c r="C232" s="39"/>
      <c r="D232" s="39"/>
      <c r="E232" s="39"/>
      <c r="F232" s="255" t="s">
        <v>704</v>
      </c>
      <c r="G232" s="256"/>
      <c r="H232" s="256"/>
      <c r="I232" s="256"/>
      <c r="J232" s="39"/>
      <c r="K232" s="39"/>
      <c r="L232" s="39"/>
      <c r="M232" s="39"/>
      <c r="N232" s="39"/>
      <c r="O232" s="39"/>
      <c r="P232" s="39"/>
      <c r="Q232" s="39"/>
      <c r="R232" s="40"/>
      <c r="T232" s="171"/>
      <c r="U232" s="39"/>
      <c r="V232" s="39"/>
      <c r="W232" s="39"/>
      <c r="X232" s="39"/>
      <c r="Y232" s="39"/>
      <c r="Z232" s="39"/>
      <c r="AA232" s="77"/>
      <c r="AT232" s="22" t="s">
        <v>158</v>
      </c>
      <c r="AU232" s="22" t="s">
        <v>111</v>
      </c>
    </row>
    <row r="233" spans="2:65" s="1" customFormat="1" ht="16.5" customHeight="1">
      <c r="B233" s="135"/>
      <c r="C233" s="164" t="s">
        <v>595</v>
      </c>
      <c r="D233" s="164" t="s">
        <v>151</v>
      </c>
      <c r="E233" s="165" t="s">
        <v>783</v>
      </c>
      <c r="F233" s="264" t="s">
        <v>784</v>
      </c>
      <c r="G233" s="264"/>
      <c r="H233" s="264"/>
      <c r="I233" s="264"/>
      <c r="J233" s="166" t="s">
        <v>230</v>
      </c>
      <c r="K233" s="167">
        <v>6</v>
      </c>
      <c r="L233" s="265">
        <v>0</v>
      </c>
      <c r="M233" s="265"/>
      <c r="N233" s="266">
        <f>ROUND(L233*K233,2)</f>
        <v>0</v>
      </c>
      <c r="O233" s="266"/>
      <c r="P233" s="266"/>
      <c r="Q233" s="266"/>
      <c r="R233" s="138"/>
      <c r="T233" s="168" t="s">
        <v>5</v>
      </c>
      <c r="U233" s="47" t="s">
        <v>43</v>
      </c>
      <c r="V233" s="39"/>
      <c r="W233" s="169">
        <f>V233*K233</f>
        <v>0</v>
      </c>
      <c r="X233" s="169">
        <v>0</v>
      </c>
      <c r="Y233" s="169">
        <f>X233*K233</f>
        <v>0</v>
      </c>
      <c r="Z233" s="169">
        <v>0</v>
      </c>
      <c r="AA233" s="170">
        <f>Z233*K233</f>
        <v>0</v>
      </c>
      <c r="AR233" s="22" t="s">
        <v>167</v>
      </c>
      <c r="AT233" s="22" t="s">
        <v>151</v>
      </c>
      <c r="AU233" s="22" t="s">
        <v>111</v>
      </c>
      <c r="AY233" s="22" t="s">
        <v>150</v>
      </c>
      <c r="BE233" s="109">
        <f>IF(U233="základní",N233,0)</f>
        <v>0</v>
      </c>
      <c r="BF233" s="109">
        <f>IF(U233="snížená",N233,0)</f>
        <v>0</v>
      </c>
      <c r="BG233" s="109">
        <f>IF(U233="zákl. přenesená",N233,0)</f>
        <v>0</v>
      </c>
      <c r="BH233" s="109">
        <f>IF(U233="sníž. přenesená",N233,0)</f>
        <v>0</v>
      </c>
      <c r="BI233" s="109">
        <f>IF(U233="nulová",N233,0)</f>
        <v>0</v>
      </c>
      <c r="BJ233" s="22" t="s">
        <v>86</v>
      </c>
      <c r="BK233" s="109">
        <f>ROUND(L233*K233,2)</f>
        <v>0</v>
      </c>
      <c r="BL233" s="22" t="s">
        <v>167</v>
      </c>
      <c r="BM233" s="22" t="s">
        <v>785</v>
      </c>
    </row>
    <row r="234" spans="2:65" s="1" customFormat="1" ht="16.5" customHeight="1">
      <c r="B234" s="38"/>
      <c r="C234" s="39"/>
      <c r="D234" s="39"/>
      <c r="E234" s="39"/>
      <c r="F234" s="255" t="s">
        <v>704</v>
      </c>
      <c r="G234" s="256"/>
      <c r="H234" s="256"/>
      <c r="I234" s="256"/>
      <c r="J234" s="39"/>
      <c r="K234" s="39"/>
      <c r="L234" s="39"/>
      <c r="M234" s="39"/>
      <c r="N234" s="39"/>
      <c r="O234" s="39"/>
      <c r="P234" s="39"/>
      <c r="Q234" s="39"/>
      <c r="R234" s="40"/>
      <c r="T234" s="171"/>
      <c r="U234" s="39"/>
      <c r="V234" s="39"/>
      <c r="W234" s="39"/>
      <c r="X234" s="39"/>
      <c r="Y234" s="39"/>
      <c r="Z234" s="39"/>
      <c r="AA234" s="77"/>
      <c r="AT234" s="22" t="s">
        <v>158</v>
      </c>
      <c r="AU234" s="22" t="s">
        <v>111</v>
      </c>
    </row>
    <row r="235" spans="2:65" s="1" customFormat="1" ht="16.5" customHeight="1">
      <c r="B235" s="135"/>
      <c r="C235" s="164" t="s">
        <v>333</v>
      </c>
      <c r="D235" s="164" t="s">
        <v>151</v>
      </c>
      <c r="E235" s="165" t="s">
        <v>786</v>
      </c>
      <c r="F235" s="264" t="s">
        <v>787</v>
      </c>
      <c r="G235" s="264"/>
      <c r="H235" s="264"/>
      <c r="I235" s="264"/>
      <c r="J235" s="166" t="s">
        <v>230</v>
      </c>
      <c r="K235" s="167">
        <v>28</v>
      </c>
      <c r="L235" s="265">
        <v>0</v>
      </c>
      <c r="M235" s="265"/>
      <c r="N235" s="266">
        <f>ROUND(L235*K235,2)</f>
        <v>0</v>
      </c>
      <c r="O235" s="266"/>
      <c r="P235" s="266"/>
      <c r="Q235" s="266"/>
      <c r="R235" s="138"/>
      <c r="T235" s="168" t="s">
        <v>5</v>
      </c>
      <c r="U235" s="47" t="s">
        <v>43</v>
      </c>
      <c r="V235" s="39"/>
      <c r="W235" s="169">
        <f>V235*K235</f>
        <v>0</v>
      </c>
      <c r="X235" s="169">
        <v>0</v>
      </c>
      <c r="Y235" s="169">
        <f>X235*K235</f>
        <v>0</v>
      </c>
      <c r="Z235" s="169">
        <v>0</v>
      </c>
      <c r="AA235" s="170">
        <f>Z235*K235</f>
        <v>0</v>
      </c>
      <c r="AR235" s="22" t="s">
        <v>167</v>
      </c>
      <c r="AT235" s="22" t="s">
        <v>151</v>
      </c>
      <c r="AU235" s="22" t="s">
        <v>111</v>
      </c>
      <c r="AY235" s="22" t="s">
        <v>150</v>
      </c>
      <c r="BE235" s="109">
        <f>IF(U235="základní",N235,0)</f>
        <v>0</v>
      </c>
      <c r="BF235" s="109">
        <f>IF(U235="snížená",N235,0)</f>
        <v>0</v>
      </c>
      <c r="BG235" s="109">
        <f>IF(U235="zákl. přenesená",N235,0)</f>
        <v>0</v>
      </c>
      <c r="BH235" s="109">
        <f>IF(U235="sníž. přenesená",N235,0)</f>
        <v>0</v>
      </c>
      <c r="BI235" s="109">
        <f>IF(U235="nulová",N235,0)</f>
        <v>0</v>
      </c>
      <c r="BJ235" s="22" t="s">
        <v>86</v>
      </c>
      <c r="BK235" s="109">
        <f>ROUND(L235*K235,2)</f>
        <v>0</v>
      </c>
      <c r="BL235" s="22" t="s">
        <v>167</v>
      </c>
      <c r="BM235" s="22" t="s">
        <v>788</v>
      </c>
    </row>
    <row r="236" spans="2:65" s="1" customFormat="1" ht="16.5" customHeight="1">
      <c r="B236" s="38"/>
      <c r="C236" s="39"/>
      <c r="D236" s="39"/>
      <c r="E236" s="39"/>
      <c r="F236" s="255" t="s">
        <v>704</v>
      </c>
      <c r="G236" s="256"/>
      <c r="H236" s="256"/>
      <c r="I236" s="256"/>
      <c r="J236" s="39"/>
      <c r="K236" s="39"/>
      <c r="L236" s="39"/>
      <c r="M236" s="39"/>
      <c r="N236" s="39"/>
      <c r="O236" s="39"/>
      <c r="P236" s="39"/>
      <c r="Q236" s="39"/>
      <c r="R236" s="40"/>
      <c r="T236" s="171"/>
      <c r="U236" s="39"/>
      <c r="V236" s="39"/>
      <c r="W236" s="39"/>
      <c r="X236" s="39"/>
      <c r="Y236" s="39"/>
      <c r="Z236" s="39"/>
      <c r="AA236" s="77"/>
      <c r="AT236" s="22" t="s">
        <v>158</v>
      </c>
      <c r="AU236" s="22" t="s">
        <v>111</v>
      </c>
    </row>
    <row r="237" spans="2:65" s="1" customFormat="1" ht="16.5" customHeight="1">
      <c r="B237" s="135"/>
      <c r="C237" s="164" t="s">
        <v>789</v>
      </c>
      <c r="D237" s="164" t="s">
        <v>151</v>
      </c>
      <c r="E237" s="165" t="s">
        <v>790</v>
      </c>
      <c r="F237" s="264" t="s">
        <v>791</v>
      </c>
      <c r="G237" s="264"/>
      <c r="H237" s="264"/>
      <c r="I237" s="264"/>
      <c r="J237" s="166" t="s">
        <v>230</v>
      </c>
      <c r="K237" s="167">
        <v>12</v>
      </c>
      <c r="L237" s="265">
        <v>0</v>
      </c>
      <c r="M237" s="265"/>
      <c r="N237" s="266">
        <f>ROUND(L237*K237,2)</f>
        <v>0</v>
      </c>
      <c r="O237" s="266"/>
      <c r="P237" s="266"/>
      <c r="Q237" s="266"/>
      <c r="R237" s="138"/>
      <c r="T237" s="168" t="s">
        <v>5</v>
      </c>
      <c r="U237" s="47" t="s">
        <v>43</v>
      </c>
      <c r="V237" s="39"/>
      <c r="W237" s="169">
        <f>V237*K237</f>
        <v>0</v>
      </c>
      <c r="X237" s="169">
        <v>0</v>
      </c>
      <c r="Y237" s="169">
        <f>X237*K237</f>
        <v>0</v>
      </c>
      <c r="Z237" s="169">
        <v>0</v>
      </c>
      <c r="AA237" s="170">
        <f>Z237*K237</f>
        <v>0</v>
      </c>
      <c r="AR237" s="22" t="s">
        <v>167</v>
      </c>
      <c r="AT237" s="22" t="s">
        <v>151</v>
      </c>
      <c r="AU237" s="22" t="s">
        <v>111</v>
      </c>
      <c r="AY237" s="22" t="s">
        <v>150</v>
      </c>
      <c r="BE237" s="109">
        <f>IF(U237="základní",N237,0)</f>
        <v>0</v>
      </c>
      <c r="BF237" s="109">
        <f>IF(U237="snížená",N237,0)</f>
        <v>0</v>
      </c>
      <c r="BG237" s="109">
        <f>IF(U237="zákl. přenesená",N237,0)</f>
        <v>0</v>
      </c>
      <c r="BH237" s="109">
        <f>IF(U237="sníž. přenesená",N237,0)</f>
        <v>0</v>
      </c>
      <c r="BI237" s="109">
        <f>IF(U237="nulová",N237,0)</f>
        <v>0</v>
      </c>
      <c r="BJ237" s="22" t="s">
        <v>86</v>
      </c>
      <c r="BK237" s="109">
        <f>ROUND(L237*K237,2)</f>
        <v>0</v>
      </c>
      <c r="BL237" s="22" t="s">
        <v>167</v>
      </c>
      <c r="BM237" s="22" t="s">
        <v>792</v>
      </c>
    </row>
    <row r="238" spans="2:65" s="1" customFormat="1" ht="16.5" customHeight="1">
      <c r="B238" s="38"/>
      <c r="C238" s="39"/>
      <c r="D238" s="39"/>
      <c r="E238" s="39"/>
      <c r="F238" s="255" t="s">
        <v>704</v>
      </c>
      <c r="G238" s="256"/>
      <c r="H238" s="256"/>
      <c r="I238" s="256"/>
      <c r="J238" s="39"/>
      <c r="K238" s="39"/>
      <c r="L238" s="39"/>
      <c r="M238" s="39"/>
      <c r="N238" s="39"/>
      <c r="O238" s="39"/>
      <c r="P238" s="39"/>
      <c r="Q238" s="39"/>
      <c r="R238" s="40"/>
      <c r="T238" s="171"/>
      <c r="U238" s="39"/>
      <c r="V238" s="39"/>
      <c r="W238" s="39"/>
      <c r="X238" s="39"/>
      <c r="Y238" s="39"/>
      <c r="Z238" s="39"/>
      <c r="AA238" s="77"/>
      <c r="AT238" s="22" t="s">
        <v>158</v>
      </c>
      <c r="AU238" s="22" t="s">
        <v>111</v>
      </c>
    </row>
    <row r="239" spans="2:65" s="1" customFormat="1" ht="16.5" customHeight="1">
      <c r="B239" s="135"/>
      <c r="C239" s="164" t="s">
        <v>338</v>
      </c>
      <c r="D239" s="164" t="s">
        <v>151</v>
      </c>
      <c r="E239" s="165" t="s">
        <v>793</v>
      </c>
      <c r="F239" s="264" t="s">
        <v>794</v>
      </c>
      <c r="G239" s="264"/>
      <c r="H239" s="264"/>
      <c r="I239" s="264"/>
      <c r="J239" s="166" t="s">
        <v>230</v>
      </c>
      <c r="K239" s="167">
        <v>9</v>
      </c>
      <c r="L239" s="265">
        <v>0</v>
      </c>
      <c r="M239" s="265"/>
      <c r="N239" s="266">
        <f>ROUND(L239*K239,2)</f>
        <v>0</v>
      </c>
      <c r="O239" s="266"/>
      <c r="P239" s="266"/>
      <c r="Q239" s="266"/>
      <c r="R239" s="138"/>
      <c r="T239" s="168" t="s">
        <v>5</v>
      </c>
      <c r="U239" s="47" t="s">
        <v>43</v>
      </c>
      <c r="V239" s="39"/>
      <c r="W239" s="169">
        <f>V239*K239</f>
        <v>0</v>
      </c>
      <c r="X239" s="169">
        <v>0</v>
      </c>
      <c r="Y239" s="169">
        <f>X239*K239</f>
        <v>0</v>
      </c>
      <c r="Z239" s="169">
        <v>0</v>
      </c>
      <c r="AA239" s="170">
        <f>Z239*K239</f>
        <v>0</v>
      </c>
      <c r="AR239" s="22" t="s">
        <v>167</v>
      </c>
      <c r="AT239" s="22" t="s">
        <v>151</v>
      </c>
      <c r="AU239" s="22" t="s">
        <v>111</v>
      </c>
      <c r="AY239" s="22" t="s">
        <v>150</v>
      </c>
      <c r="BE239" s="109">
        <f>IF(U239="základní",N239,0)</f>
        <v>0</v>
      </c>
      <c r="BF239" s="109">
        <f>IF(U239="snížená",N239,0)</f>
        <v>0</v>
      </c>
      <c r="BG239" s="109">
        <f>IF(U239="zákl. přenesená",N239,0)</f>
        <v>0</v>
      </c>
      <c r="BH239" s="109">
        <f>IF(U239="sníž. přenesená",N239,0)</f>
        <v>0</v>
      </c>
      <c r="BI239" s="109">
        <f>IF(U239="nulová",N239,0)</f>
        <v>0</v>
      </c>
      <c r="BJ239" s="22" t="s">
        <v>86</v>
      </c>
      <c r="BK239" s="109">
        <f>ROUND(L239*K239,2)</f>
        <v>0</v>
      </c>
      <c r="BL239" s="22" t="s">
        <v>167</v>
      </c>
      <c r="BM239" s="22" t="s">
        <v>795</v>
      </c>
    </row>
    <row r="240" spans="2:65" s="1" customFormat="1" ht="16.5" customHeight="1">
      <c r="B240" s="38"/>
      <c r="C240" s="39"/>
      <c r="D240" s="39"/>
      <c r="E240" s="39"/>
      <c r="F240" s="255" t="s">
        <v>796</v>
      </c>
      <c r="G240" s="256"/>
      <c r="H240" s="256"/>
      <c r="I240" s="256"/>
      <c r="J240" s="39"/>
      <c r="K240" s="39"/>
      <c r="L240" s="39"/>
      <c r="M240" s="39"/>
      <c r="N240" s="39"/>
      <c r="O240" s="39"/>
      <c r="P240" s="39"/>
      <c r="Q240" s="39"/>
      <c r="R240" s="40"/>
      <c r="T240" s="171"/>
      <c r="U240" s="39"/>
      <c r="V240" s="39"/>
      <c r="W240" s="39"/>
      <c r="X240" s="39"/>
      <c r="Y240" s="39"/>
      <c r="Z240" s="39"/>
      <c r="AA240" s="77"/>
      <c r="AT240" s="22" t="s">
        <v>158</v>
      </c>
      <c r="AU240" s="22" t="s">
        <v>111</v>
      </c>
    </row>
    <row r="241" spans="2:65" s="1" customFormat="1" ht="16.5" customHeight="1">
      <c r="B241" s="135"/>
      <c r="C241" s="164" t="s">
        <v>797</v>
      </c>
      <c r="D241" s="164" t="s">
        <v>151</v>
      </c>
      <c r="E241" s="165" t="s">
        <v>798</v>
      </c>
      <c r="F241" s="264" t="s">
        <v>710</v>
      </c>
      <c r="G241" s="264"/>
      <c r="H241" s="264"/>
      <c r="I241" s="264"/>
      <c r="J241" s="166" t="s">
        <v>235</v>
      </c>
      <c r="K241" s="167">
        <v>10</v>
      </c>
      <c r="L241" s="265">
        <v>0</v>
      </c>
      <c r="M241" s="265"/>
      <c r="N241" s="266">
        <f>ROUND(L241*K241,2)</f>
        <v>0</v>
      </c>
      <c r="O241" s="266"/>
      <c r="P241" s="266"/>
      <c r="Q241" s="266"/>
      <c r="R241" s="138"/>
      <c r="T241" s="168" t="s">
        <v>5</v>
      </c>
      <c r="U241" s="47" t="s">
        <v>43</v>
      </c>
      <c r="V241" s="39"/>
      <c r="W241" s="169">
        <f>V241*K241</f>
        <v>0</v>
      </c>
      <c r="X241" s="169">
        <v>0</v>
      </c>
      <c r="Y241" s="169">
        <f>X241*K241</f>
        <v>0</v>
      </c>
      <c r="Z241" s="169">
        <v>0</v>
      </c>
      <c r="AA241" s="170">
        <f>Z241*K241</f>
        <v>0</v>
      </c>
      <c r="AR241" s="22" t="s">
        <v>167</v>
      </c>
      <c r="AT241" s="22" t="s">
        <v>151</v>
      </c>
      <c r="AU241" s="22" t="s">
        <v>111</v>
      </c>
      <c r="AY241" s="22" t="s">
        <v>150</v>
      </c>
      <c r="BE241" s="109">
        <f>IF(U241="základní",N241,0)</f>
        <v>0</v>
      </c>
      <c r="BF241" s="109">
        <f>IF(U241="snížená",N241,0)</f>
        <v>0</v>
      </c>
      <c r="BG241" s="109">
        <f>IF(U241="zákl. přenesená",N241,0)</f>
        <v>0</v>
      </c>
      <c r="BH241" s="109">
        <f>IF(U241="sníž. přenesená",N241,0)</f>
        <v>0</v>
      </c>
      <c r="BI241" s="109">
        <f>IF(U241="nulová",N241,0)</f>
        <v>0</v>
      </c>
      <c r="BJ241" s="22" t="s">
        <v>86</v>
      </c>
      <c r="BK241" s="109">
        <f>ROUND(L241*K241,2)</f>
        <v>0</v>
      </c>
      <c r="BL241" s="22" t="s">
        <v>167</v>
      </c>
      <c r="BM241" s="22" t="s">
        <v>799</v>
      </c>
    </row>
    <row r="242" spans="2:65" s="1" customFormat="1" ht="16.5" customHeight="1">
      <c r="B242" s="38"/>
      <c r="C242" s="39"/>
      <c r="D242" s="39"/>
      <c r="E242" s="39"/>
      <c r="F242" s="255" t="s">
        <v>712</v>
      </c>
      <c r="G242" s="256"/>
      <c r="H242" s="256"/>
      <c r="I242" s="256"/>
      <c r="J242" s="39"/>
      <c r="K242" s="39"/>
      <c r="L242" s="39"/>
      <c r="M242" s="39"/>
      <c r="N242" s="39"/>
      <c r="O242" s="39"/>
      <c r="P242" s="39"/>
      <c r="Q242" s="39"/>
      <c r="R242" s="40"/>
      <c r="T242" s="171"/>
      <c r="U242" s="39"/>
      <c r="V242" s="39"/>
      <c r="W242" s="39"/>
      <c r="X242" s="39"/>
      <c r="Y242" s="39"/>
      <c r="Z242" s="39"/>
      <c r="AA242" s="77"/>
      <c r="AT242" s="22" t="s">
        <v>158</v>
      </c>
      <c r="AU242" s="22" t="s">
        <v>111</v>
      </c>
    </row>
    <row r="243" spans="2:65" s="1" customFormat="1" ht="25.5" customHeight="1">
      <c r="B243" s="135"/>
      <c r="C243" s="164" t="s">
        <v>344</v>
      </c>
      <c r="D243" s="164" t="s">
        <v>151</v>
      </c>
      <c r="E243" s="165" t="s">
        <v>800</v>
      </c>
      <c r="F243" s="264" t="s">
        <v>714</v>
      </c>
      <c r="G243" s="264"/>
      <c r="H243" s="264"/>
      <c r="I243" s="264"/>
      <c r="J243" s="166" t="s">
        <v>220</v>
      </c>
      <c r="K243" s="167">
        <v>2</v>
      </c>
      <c r="L243" s="265">
        <v>0</v>
      </c>
      <c r="M243" s="265"/>
      <c r="N243" s="266">
        <f>ROUND(L243*K243,2)</f>
        <v>0</v>
      </c>
      <c r="O243" s="266"/>
      <c r="P243" s="266"/>
      <c r="Q243" s="266"/>
      <c r="R243" s="138"/>
      <c r="T243" s="168" t="s">
        <v>5</v>
      </c>
      <c r="U243" s="47" t="s">
        <v>43</v>
      </c>
      <c r="V243" s="39"/>
      <c r="W243" s="169">
        <f>V243*K243</f>
        <v>0</v>
      </c>
      <c r="X243" s="169">
        <v>0</v>
      </c>
      <c r="Y243" s="169">
        <f>X243*K243</f>
        <v>0</v>
      </c>
      <c r="Z243" s="169">
        <v>0</v>
      </c>
      <c r="AA243" s="170">
        <f>Z243*K243</f>
        <v>0</v>
      </c>
      <c r="AR243" s="22" t="s">
        <v>167</v>
      </c>
      <c r="AT243" s="22" t="s">
        <v>151</v>
      </c>
      <c r="AU243" s="22" t="s">
        <v>111</v>
      </c>
      <c r="AY243" s="22" t="s">
        <v>150</v>
      </c>
      <c r="BE243" s="109">
        <f>IF(U243="základní",N243,0)</f>
        <v>0</v>
      </c>
      <c r="BF243" s="109">
        <f>IF(U243="snížená",N243,0)</f>
        <v>0</v>
      </c>
      <c r="BG243" s="109">
        <f>IF(U243="zákl. přenesená",N243,0)</f>
        <v>0</v>
      </c>
      <c r="BH243" s="109">
        <f>IF(U243="sníž. přenesená",N243,0)</f>
        <v>0</v>
      </c>
      <c r="BI243" s="109">
        <f>IF(U243="nulová",N243,0)</f>
        <v>0</v>
      </c>
      <c r="BJ243" s="22" t="s">
        <v>86</v>
      </c>
      <c r="BK243" s="109">
        <f>ROUND(L243*K243,2)</f>
        <v>0</v>
      </c>
      <c r="BL243" s="22" t="s">
        <v>167</v>
      </c>
      <c r="BM243" s="22" t="s">
        <v>801</v>
      </c>
    </row>
    <row r="244" spans="2:65" s="1" customFormat="1" ht="16.5" customHeight="1">
      <c r="B244" s="38"/>
      <c r="C244" s="39"/>
      <c r="D244" s="39"/>
      <c r="E244" s="39"/>
      <c r="F244" s="255" t="s">
        <v>716</v>
      </c>
      <c r="G244" s="256"/>
      <c r="H244" s="256"/>
      <c r="I244" s="256"/>
      <c r="J244" s="39"/>
      <c r="K244" s="39"/>
      <c r="L244" s="39"/>
      <c r="M244" s="39"/>
      <c r="N244" s="39"/>
      <c r="O244" s="39"/>
      <c r="P244" s="39"/>
      <c r="Q244" s="39"/>
      <c r="R244" s="40"/>
      <c r="T244" s="171"/>
      <c r="U244" s="39"/>
      <c r="V244" s="39"/>
      <c r="W244" s="39"/>
      <c r="X244" s="39"/>
      <c r="Y244" s="39"/>
      <c r="Z244" s="39"/>
      <c r="AA244" s="77"/>
      <c r="AT244" s="22" t="s">
        <v>158</v>
      </c>
      <c r="AU244" s="22" t="s">
        <v>111</v>
      </c>
    </row>
    <row r="245" spans="2:65" s="1" customFormat="1" ht="16.5" customHeight="1">
      <c r="B245" s="135"/>
      <c r="C245" s="164" t="s">
        <v>802</v>
      </c>
      <c r="D245" s="164" t="s">
        <v>151</v>
      </c>
      <c r="E245" s="165" t="s">
        <v>803</v>
      </c>
      <c r="F245" s="264" t="s">
        <v>804</v>
      </c>
      <c r="G245" s="264"/>
      <c r="H245" s="264"/>
      <c r="I245" s="264"/>
      <c r="J245" s="166" t="s">
        <v>154</v>
      </c>
      <c r="K245" s="167">
        <v>1</v>
      </c>
      <c r="L245" s="265">
        <v>0</v>
      </c>
      <c r="M245" s="265"/>
      <c r="N245" s="266">
        <f>ROUND(L245*K245,2)</f>
        <v>0</v>
      </c>
      <c r="O245" s="266"/>
      <c r="P245" s="266"/>
      <c r="Q245" s="266"/>
      <c r="R245" s="138"/>
      <c r="T245" s="168" t="s">
        <v>5</v>
      </c>
      <c r="U245" s="47" t="s">
        <v>43</v>
      </c>
      <c r="V245" s="39"/>
      <c r="W245" s="169">
        <f>V245*K245</f>
        <v>0</v>
      </c>
      <c r="X245" s="169">
        <v>0</v>
      </c>
      <c r="Y245" s="169">
        <f>X245*K245</f>
        <v>0</v>
      </c>
      <c r="Z245" s="169">
        <v>0</v>
      </c>
      <c r="AA245" s="170">
        <f>Z245*K245</f>
        <v>0</v>
      </c>
      <c r="AR245" s="22" t="s">
        <v>167</v>
      </c>
      <c r="AT245" s="22" t="s">
        <v>151</v>
      </c>
      <c r="AU245" s="22" t="s">
        <v>111</v>
      </c>
      <c r="AY245" s="22" t="s">
        <v>150</v>
      </c>
      <c r="BE245" s="109">
        <f>IF(U245="základní",N245,0)</f>
        <v>0</v>
      </c>
      <c r="BF245" s="109">
        <f>IF(U245="snížená",N245,0)</f>
        <v>0</v>
      </c>
      <c r="BG245" s="109">
        <f>IF(U245="zákl. přenesená",N245,0)</f>
        <v>0</v>
      </c>
      <c r="BH245" s="109">
        <f>IF(U245="sníž. přenesená",N245,0)</f>
        <v>0</v>
      </c>
      <c r="BI245" s="109">
        <f>IF(U245="nulová",N245,0)</f>
        <v>0</v>
      </c>
      <c r="BJ245" s="22" t="s">
        <v>86</v>
      </c>
      <c r="BK245" s="109">
        <f>ROUND(L245*K245,2)</f>
        <v>0</v>
      </c>
      <c r="BL245" s="22" t="s">
        <v>167</v>
      </c>
      <c r="BM245" s="22" t="s">
        <v>805</v>
      </c>
    </row>
    <row r="246" spans="2:65" s="1" customFormat="1" ht="24" customHeight="1">
      <c r="B246" s="38"/>
      <c r="C246" s="39"/>
      <c r="D246" s="39"/>
      <c r="E246" s="39"/>
      <c r="F246" s="255" t="s">
        <v>806</v>
      </c>
      <c r="G246" s="256"/>
      <c r="H246" s="256"/>
      <c r="I246" s="256"/>
      <c r="J246" s="39"/>
      <c r="K246" s="39"/>
      <c r="L246" s="39"/>
      <c r="M246" s="39"/>
      <c r="N246" s="39"/>
      <c r="O246" s="39"/>
      <c r="P246" s="39"/>
      <c r="Q246" s="39"/>
      <c r="R246" s="40"/>
      <c r="T246" s="171"/>
      <c r="U246" s="39"/>
      <c r="V246" s="39"/>
      <c r="W246" s="39"/>
      <c r="X246" s="39"/>
      <c r="Y246" s="39"/>
      <c r="Z246" s="39"/>
      <c r="AA246" s="77"/>
      <c r="AT246" s="22" t="s">
        <v>158</v>
      </c>
      <c r="AU246" s="22" t="s">
        <v>111</v>
      </c>
    </row>
    <row r="247" spans="2:65" s="1" customFormat="1" ht="16.5" customHeight="1">
      <c r="B247" s="135"/>
      <c r="C247" s="164" t="s">
        <v>351</v>
      </c>
      <c r="D247" s="164" t="s">
        <v>151</v>
      </c>
      <c r="E247" s="165" t="s">
        <v>807</v>
      </c>
      <c r="F247" s="264" t="s">
        <v>808</v>
      </c>
      <c r="G247" s="264"/>
      <c r="H247" s="264"/>
      <c r="I247" s="264"/>
      <c r="J247" s="166" t="s">
        <v>293</v>
      </c>
      <c r="K247" s="167">
        <v>80</v>
      </c>
      <c r="L247" s="265">
        <v>0</v>
      </c>
      <c r="M247" s="265"/>
      <c r="N247" s="266">
        <f>ROUND(L247*K247,2)</f>
        <v>0</v>
      </c>
      <c r="O247" s="266"/>
      <c r="P247" s="266"/>
      <c r="Q247" s="266"/>
      <c r="R247" s="138"/>
      <c r="T247" s="168" t="s">
        <v>5</v>
      </c>
      <c r="U247" s="47" t="s">
        <v>43</v>
      </c>
      <c r="V247" s="39"/>
      <c r="W247" s="169">
        <f>V247*K247</f>
        <v>0</v>
      </c>
      <c r="X247" s="169">
        <v>0</v>
      </c>
      <c r="Y247" s="169">
        <f>X247*K247</f>
        <v>0</v>
      </c>
      <c r="Z247" s="169">
        <v>0</v>
      </c>
      <c r="AA247" s="170">
        <f>Z247*K247</f>
        <v>0</v>
      </c>
      <c r="AR247" s="22" t="s">
        <v>167</v>
      </c>
      <c r="AT247" s="22" t="s">
        <v>151</v>
      </c>
      <c r="AU247" s="22" t="s">
        <v>111</v>
      </c>
      <c r="AY247" s="22" t="s">
        <v>150</v>
      </c>
      <c r="BE247" s="109">
        <f>IF(U247="základní",N247,0)</f>
        <v>0</v>
      </c>
      <c r="BF247" s="109">
        <f>IF(U247="snížená",N247,0)</f>
        <v>0</v>
      </c>
      <c r="BG247" s="109">
        <f>IF(U247="zákl. přenesená",N247,0)</f>
        <v>0</v>
      </c>
      <c r="BH247" s="109">
        <f>IF(U247="sníž. přenesená",N247,0)</f>
        <v>0</v>
      </c>
      <c r="BI247" s="109">
        <f>IF(U247="nulová",N247,0)</f>
        <v>0</v>
      </c>
      <c r="BJ247" s="22" t="s">
        <v>86</v>
      </c>
      <c r="BK247" s="109">
        <f>ROUND(L247*K247,2)</f>
        <v>0</v>
      </c>
      <c r="BL247" s="22" t="s">
        <v>167</v>
      </c>
      <c r="BM247" s="22" t="s">
        <v>809</v>
      </c>
    </row>
    <row r="248" spans="2:65" s="1" customFormat="1" ht="16.5" customHeight="1">
      <c r="B248" s="38"/>
      <c r="C248" s="39"/>
      <c r="D248" s="39"/>
      <c r="E248" s="39"/>
      <c r="F248" s="255" t="s">
        <v>810</v>
      </c>
      <c r="G248" s="256"/>
      <c r="H248" s="256"/>
      <c r="I248" s="256"/>
      <c r="J248" s="39"/>
      <c r="K248" s="39"/>
      <c r="L248" s="39"/>
      <c r="M248" s="39"/>
      <c r="N248" s="39"/>
      <c r="O248" s="39"/>
      <c r="P248" s="39"/>
      <c r="Q248" s="39"/>
      <c r="R248" s="40"/>
      <c r="T248" s="171"/>
      <c r="U248" s="39"/>
      <c r="V248" s="39"/>
      <c r="W248" s="39"/>
      <c r="X248" s="39"/>
      <c r="Y248" s="39"/>
      <c r="Z248" s="39"/>
      <c r="AA248" s="77"/>
      <c r="AT248" s="22" t="s">
        <v>158</v>
      </c>
      <c r="AU248" s="22" t="s">
        <v>111</v>
      </c>
    </row>
    <row r="249" spans="2:65" s="1" customFormat="1" ht="16.5" customHeight="1">
      <c r="B249" s="135"/>
      <c r="C249" s="164" t="s">
        <v>811</v>
      </c>
      <c r="D249" s="164" t="s">
        <v>151</v>
      </c>
      <c r="E249" s="165" t="s">
        <v>812</v>
      </c>
      <c r="F249" s="264" t="s">
        <v>813</v>
      </c>
      <c r="G249" s="264"/>
      <c r="H249" s="264"/>
      <c r="I249" s="264"/>
      <c r="J249" s="166" t="s">
        <v>293</v>
      </c>
      <c r="K249" s="167">
        <v>40</v>
      </c>
      <c r="L249" s="265">
        <v>0</v>
      </c>
      <c r="M249" s="265"/>
      <c r="N249" s="266">
        <f>ROUND(L249*K249,2)</f>
        <v>0</v>
      </c>
      <c r="O249" s="266"/>
      <c r="P249" s="266"/>
      <c r="Q249" s="266"/>
      <c r="R249" s="138"/>
      <c r="T249" s="168" t="s">
        <v>5</v>
      </c>
      <c r="U249" s="47" t="s">
        <v>43</v>
      </c>
      <c r="V249" s="39"/>
      <c r="W249" s="169">
        <f>V249*K249</f>
        <v>0</v>
      </c>
      <c r="X249" s="169">
        <v>0</v>
      </c>
      <c r="Y249" s="169">
        <f>X249*K249</f>
        <v>0</v>
      </c>
      <c r="Z249" s="169">
        <v>0</v>
      </c>
      <c r="AA249" s="170">
        <f>Z249*K249</f>
        <v>0</v>
      </c>
      <c r="AR249" s="22" t="s">
        <v>167</v>
      </c>
      <c r="AT249" s="22" t="s">
        <v>151</v>
      </c>
      <c r="AU249" s="22" t="s">
        <v>111</v>
      </c>
      <c r="AY249" s="22" t="s">
        <v>150</v>
      </c>
      <c r="BE249" s="109">
        <f>IF(U249="základní",N249,0)</f>
        <v>0</v>
      </c>
      <c r="BF249" s="109">
        <f>IF(U249="snížená",N249,0)</f>
        <v>0</v>
      </c>
      <c r="BG249" s="109">
        <f>IF(U249="zákl. přenesená",N249,0)</f>
        <v>0</v>
      </c>
      <c r="BH249" s="109">
        <f>IF(U249="sníž. přenesená",N249,0)</f>
        <v>0</v>
      </c>
      <c r="BI249" s="109">
        <f>IF(U249="nulová",N249,0)</f>
        <v>0</v>
      </c>
      <c r="BJ249" s="22" t="s">
        <v>86</v>
      </c>
      <c r="BK249" s="109">
        <f>ROUND(L249*K249,2)</f>
        <v>0</v>
      </c>
      <c r="BL249" s="22" t="s">
        <v>167</v>
      </c>
      <c r="BM249" s="22" t="s">
        <v>814</v>
      </c>
    </row>
    <row r="250" spans="2:65" s="1" customFormat="1" ht="16.5" customHeight="1">
      <c r="B250" s="38"/>
      <c r="C250" s="39"/>
      <c r="D250" s="39"/>
      <c r="E250" s="39"/>
      <c r="F250" s="255" t="s">
        <v>810</v>
      </c>
      <c r="G250" s="256"/>
      <c r="H250" s="256"/>
      <c r="I250" s="256"/>
      <c r="J250" s="39"/>
      <c r="K250" s="39"/>
      <c r="L250" s="39"/>
      <c r="M250" s="39"/>
      <c r="N250" s="39"/>
      <c r="O250" s="39"/>
      <c r="P250" s="39"/>
      <c r="Q250" s="39"/>
      <c r="R250" s="40"/>
      <c r="T250" s="171"/>
      <c r="U250" s="39"/>
      <c r="V250" s="39"/>
      <c r="W250" s="39"/>
      <c r="X250" s="39"/>
      <c r="Y250" s="39"/>
      <c r="Z250" s="39"/>
      <c r="AA250" s="77"/>
      <c r="AT250" s="22" t="s">
        <v>158</v>
      </c>
      <c r="AU250" s="22" t="s">
        <v>111</v>
      </c>
    </row>
    <row r="251" spans="2:65" s="1" customFormat="1" ht="16.5" customHeight="1">
      <c r="B251" s="135"/>
      <c r="C251" s="164" t="s">
        <v>355</v>
      </c>
      <c r="D251" s="164" t="s">
        <v>151</v>
      </c>
      <c r="E251" s="165" t="s">
        <v>815</v>
      </c>
      <c r="F251" s="264" t="s">
        <v>725</v>
      </c>
      <c r="G251" s="264"/>
      <c r="H251" s="264"/>
      <c r="I251" s="264"/>
      <c r="J251" s="166" t="s">
        <v>154</v>
      </c>
      <c r="K251" s="167">
        <v>1</v>
      </c>
      <c r="L251" s="265">
        <v>0</v>
      </c>
      <c r="M251" s="265"/>
      <c r="N251" s="266">
        <f>ROUND(L251*K251,2)</f>
        <v>0</v>
      </c>
      <c r="O251" s="266"/>
      <c r="P251" s="266"/>
      <c r="Q251" s="266"/>
      <c r="R251" s="138"/>
      <c r="T251" s="168" t="s">
        <v>5</v>
      </c>
      <c r="U251" s="47" t="s">
        <v>43</v>
      </c>
      <c r="V251" s="39"/>
      <c r="W251" s="169">
        <f>V251*K251</f>
        <v>0</v>
      </c>
      <c r="X251" s="169">
        <v>0</v>
      </c>
      <c r="Y251" s="169">
        <f>X251*K251</f>
        <v>0</v>
      </c>
      <c r="Z251" s="169">
        <v>0</v>
      </c>
      <c r="AA251" s="170">
        <f>Z251*K251</f>
        <v>0</v>
      </c>
      <c r="AR251" s="22" t="s">
        <v>167</v>
      </c>
      <c r="AT251" s="22" t="s">
        <v>151</v>
      </c>
      <c r="AU251" s="22" t="s">
        <v>111</v>
      </c>
      <c r="AY251" s="22" t="s">
        <v>150</v>
      </c>
      <c r="BE251" s="109">
        <f>IF(U251="základní",N251,0)</f>
        <v>0</v>
      </c>
      <c r="BF251" s="109">
        <f>IF(U251="snížená",N251,0)</f>
        <v>0</v>
      </c>
      <c r="BG251" s="109">
        <f>IF(U251="zákl. přenesená",N251,0)</f>
        <v>0</v>
      </c>
      <c r="BH251" s="109">
        <f>IF(U251="sníž. přenesená",N251,0)</f>
        <v>0</v>
      </c>
      <c r="BI251" s="109">
        <f>IF(U251="nulová",N251,0)</f>
        <v>0</v>
      </c>
      <c r="BJ251" s="22" t="s">
        <v>86</v>
      </c>
      <c r="BK251" s="109">
        <f>ROUND(L251*K251,2)</f>
        <v>0</v>
      </c>
      <c r="BL251" s="22" t="s">
        <v>167</v>
      </c>
      <c r="BM251" s="22" t="s">
        <v>816</v>
      </c>
    </row>
    <row r="252" spans="2:65" s="1" customFormat="1" ht="16.5" customHeight="1">
      <c r="B252" s="38"/>
      <c r="C252" s="39"/>
      <c r="D252" s="39"/>
      <c r="E252" s="39"/>
      <c r="F252" s="255" t="s">
        <v>727</v>
      </c>
      <c r="G252" s="256"/>
      <c r="H252" s="256"/>
      <c r="I252" s="256"/>
      <c r="J252" s="39"/>
      <c r="K252" s="39"/>
      <c r="L252" s="39"/>
      <c r="M252" s="39"/>
      <c r="N252" s="39"/>
      <c r="O252" s="39"/>
      <c r="P252" s="39"/>
      <c r="Q252" s="39"/>
      <c r="R252" s="40"/>
      <c r="T252" s="171"/>
      <c r="U252" s="39"/>
      <c r="V252" s="39"/>
      <c r="W252" s="39"/>
      <c r="X252" s="39"/>
      <c r="Y252" s="39"/>
      <c r="Z252" s="39"/>
      <c r="AA252" s="77"/>
      <c r="AT252" s="22" t="s">
        <v>158</v>
      </c>
      <c r="AU252" s="22" t="s">
        <v>111</v>
      </c>
    </row>
    <row r="253" spans="2:65" s="9" customFormat="1" ht="29.85" customHeight="1">
      <c r="B253" s="153"/>
      <c r="C253" s="154"/>
      <c r="D253" s="163" t="s">
        <v>608</v>
      </c>
      <c r="E253" s="163"/>
      <c r="F253" s="163"/>
      <c r="G253" s="163"/>
      <c r="H253" s="163"/>
      <c r="I253" s="163"/>
      <c r="J253" s="163"/>
      <c r="K253" s="163"/>
      <c r="L253" s="163"/>
      <c r="M253" s="163"/>
      <c r="N253" s="261">
        <f>BK253</f>
        <v>0</v>
      </c>
      <c r="O253" s="262"/>
      <c r="P253" s="262"/>
      <c r="Q253" s="262"/>
      <c r="R253" s="156"/>
      <c r="T253" s="157"/>
      <c r="U253" s="154"/>
      <c r="V253" s="154"/>
      <c r="W253" s="158">
        <f>SUM(W254:W258)</f>
        <v>0</v>
      </c>
      <c r="X253" s="154"/>
      <c r="Y253" s="158">
        <f>SUM(Y254:Y258)</f>
        <v>0</v>
      </c>
      <c r="Z253" s="154"/>
      <c r="AA253" s="159">
        <f>SUM(AA254:AA258)</f>
        <v>0</v>
      </c>
      <c r="AR253" s="160" t="s">
        <v>86</v>
      </c>
      <c r="AT253" s="161" t="s">
        <v>77</v>
      </c>
      <c r="AU253" s="161" t="s">
        <v>86</v>
      </c>
      <c r="AY253" s="160" t="s">
        <v>150</v>
      </c>
      <c r="BK253" s="162">
        <f>SUM(BK254:BK258)</f>
        <v>0</v>
      </c>
    </row>
    <row r="254" spans="2:65" s="1" customFormat="1" ht="16.5" customHeight="1">
      <c r="B254" s="135"/>
      <c r="C254" s="164" t="s">
        <v>817</v>
      </c>
      <c r="D254" s="164" t="s">
        <v>151</v>
      </c>
      <c r="E254" s="165" t="s">
        <v>818</v>
      </c>
      <c r="F254" s="264" t="s">
        <v>819</v>
      </c>
      <c r="G254" s="264"/>
      <c r="H254" s="264"/>
      <c r="I254" s="264"/>
      <c r="J254" s="166" t="s">
        <v>154</v>
      </c>
      <c r="K254" s="167">
        <v>1</v>
      </c>
      <c r="L254" s="265">
        <v>0</v>
      </c>
      <c r="M254" s="265"/>
      <c r="N254" s="266">
        <f>ROUND(L254*K254,2)</f>
        <v>0</v>
      </c>
      <c r="O254" s="266"/>
      <c r="P254" s="266"/>
      <c r="Q254" s="266"/>
      <c r="R254" s="138"/>
      <c r="T254" s="168" t="s">
        <v>5</v>
      </c>
      <c r="U254" s="47" t="s">
        <v>43</v>
      </c>
      <c r="V254" s="39"/>
      <c r="W254" s="169">
        <f>V254*K254</f>
        <v>0</v>
      </c>
      <c r="X254" s="169">
        <v>0</v>
      </c>
      <c r="Y254" s="169">
        <f>X254*K254</f>
        <v>0</v>
      </c>
      <c r="Z254" s="169">
        <v>0</v>
      </c>
      <c r="AA254" s="170">
        <f>Z254*K254</f>
        <v>0</v>
      </c>
      <c r="AR254" s="22" t="s">
        <v>167</v>
      </c>
      <c r="AT254" s="22" t="s">
        <v>151</v>
      </c>
      <c r="AU254" s="22" t="s">
        <v>111</v>
      </c>
      <c r="AY254" s="22" t="s">
        <v>150</v>
      </c>
      <c r="BE254" s="109">
        <f>IF(U254="základní",N254,0)</f>
        <v>0</v>
      </c>
      <c r="BF254" s="109">
        <f>IF(U254="snížená",N254,0)</f>
        <v>0</v>
      </c>
      <c r="BG254" s="109">
        <f>IF(U254="zákl. přenesená",N254,0)</f>
        <v>0</v>
      </c>
      <c r="BH254" s="109">
        <f>IF(U254="sníž. přenesená",N254,0)</f>
        <v>0</v>
      </c>
      <c r="BI254" s="109">
        <f>IF(U254="nulová",N254,0)</f>
        <v>0</v>
      </c>
      <c r="BJ254" s="22" t="s">
        <v>86</v>
      </c>
      <c r="BK254" s="109">
        <f>ROUND(L254*K254,2)</f>
        <v>0</v>
      </c>
      <c r="BL254" s="22" t="s">
        <v>167</v>
      </c>
      <c r="BM254" s="22" t="s">
        <v>820</v>
      </c>
    </row>
    <row r="255" spans="2:65" s="1" customFormat="1" ht="16.5" customHeight="1">
      <c r="B255" s="135"/>
      <c r="C255" s="164" t="s">
        <v>362</v>
      </c>
      <c r="D255" s="164" t="s">
        <v>151</v>
      </c>
      <c r="E255" s="165" t="s">
        <v>821</v>
      </c>
      <c r="F255" s="264" t="s">
        <v>822</v>
      </c>
      <c r="G255" s="264"/>
      <c r="H255" s="264"/>
      <c r="I255" s="264"/>
      <c r="J255" s="166" t="s">
        <v>154</v>
      </c>
      <c r="K255" s="167">
        <v>1</v>
      </c>
      <c r="L255" s="265">
        <v>0</v>
      </c>
      <c r="M255" s="265"/>
      <c r="N255" s="266">
        <f>ROUND(L255*K255,2)</f>
        <v>0</v>
      </c>
      <c r="O255" s="266"/>
      <c r="P255" s="266"/>
      <c r="Q255" s="266"/>
      <c r="R255" s="138"/>
      <c r="T255" s="168" t="s">
        <v>5</v>
      </c>
      <c r="U255" s="47" t="s">
        <v>43</v>
      </c>
      <c r="V255" s="39"/>
      <c r="W255" s="169">
        <f>V255*K255</f>
        <v>0</v>
      </c>
      <c r="X255" s="169">
        <v>0</v>
      </c>
      <c r="Y255" s="169">
        <f>X255*K255</f>
        <v>0</v>
      </c>
      <c r="Z255" s="169">
        <v>0</v>
      </c>
      <c r="AA255" s="170">
        <f>Z255*K255</f>
        <v>0</v>
      </c>
      <c r="AR255" s="22" t="s">
        <v>167</v>
      </c>
      <c r="AT255" s="22" t="s">
        <v>151</v>
      </c>
      <c r="AU255" s="22" t="s">
        <v>111</v>
      </c>
      <c r="AY255" s="22" t="s">
        <v>150</v>
      </c>
      <c r="BE255" s="109">
        <f>IF(U255="základní",N255,0)</f>
        <v>0</v>
      </c>
      <c r="BF255" s="109">
        <f>IF(U255="snížená",N255,0)</f>
        <v>0</v>
      </c>
      <c r="BG255" s="109">
        <f>IF(U255="zákl. přenesená",N255,0)</f>
        <v>0</v>
      </c>
      <c r="BH255" s="109">
        <f>IF(U255="sníž. přenesená",N255,0)</f>
        <v>0</v>
      </c>
      <c r="BI255" s="109">
        <f>IF(U255="nulová",N255,0)</f>
        <v>0</v>
      </c>
      <c r="BJ255" s="22" t="s">
        <v>86</v>
      </c>
      <c r="BK255" s="109">
        <f>ROUND(L255*K255,2)</f>
        <v>0</v>
      </c>
      <c r="BL255" s="22" t="s">
        <v>167</v>
      </c>
      <c r="BM255" s="22" t="s">
        <v>823</v>
      </c>
    </row>
    <row r="256" spans="2:65" s="1" customFormat="1" ht="16.5" customHeight="1">
      <c r="B256" s="38"/>
      <c r="C256" s="39"/>
      <c r="D256" s="39"/>
      <c r="E256" s="39"/>
      <c r="F256" s="255" t="s">
        <v>824</v>
      </c>
      <c r="G256" s="256"/>
      <c r="H256" s="256"/>
      <c r="I256" s="256"/>
      <c r="J256" s="39"/>
      <c r="K256" s="39"/>
      <c r="L256" s="39"/>
      <c r="M256" s="39"/>
      <c r="N256" s="39"/>
      <c r="O256" s="39"/>
      <c r="P256" s="39"/>
      <c r="Q256" s="39"/>
      <c r="R256" s="40"/>
      <c r="T256" s="171"/>
      <c r="U256" s="39"/>
      <c r="V256" s="39"/>
      <c r="W256" s="39"/>
      <c r="X256" s="39"/>
      <c r="Y256" s="39"/>
      <c r="Z256" s="39"/>
      <c r="AA256" s="77"/>
      <c r="AT256" s="22" t="s">
        <v>158</v>
      </c>
      <c r="AU256" s="22" t="s">
        <v>111</v>
      </c>
    </row>
    <row r="257" spans="2:65" s="1" customFormat="1" ht="16.5" customHeight="1">
      <c r="B257" s="135"/>
      <c r="C257" s="164" t="s">
        <v>825</v>
      </c>
      <c r="D257" s="164" t="s">
        <v>151</v>
      </c>
      <c r="E257" s="165" t="s">
        <v>826</v>
      </c>
      <c r="F257" s="264" t="s">
        <v>827</v>
      </c>
      <c r="G257" s="264"/>
      <c r="H257" s="264"/>
      <c r="I257" s="264"/>
      <c r="J257" s="166" t="s">
        <v>154</v>
      </c>
      <c r="K257" s="167">
        <v>1</v>
      </c>
      <c r="L257" s="265">
        <v>0</v>
      </c>
      <c r="M257" s="265"/>
      <c r="N257" s="266">
        <f>ROUND(L257*K257,2)</f>
        <v>0</v>
      </c>
      <c r="O257" s="266"/>
      <c r="P257" s="266"/>
      <c r="Q257" s="266"/>
      <c r="R257" s="138"/>
      <c r="T257" s="168" t="s">
        <v>5</v>
      </c>
      <c r="U257" s="47" t="s">
        <v>43</v>
      </c>
      <c r="V257" s="39"/>
      <c r="W257" s="169">
        <f>V257*K257</f>
        <v>0</v>
      </c>
      <c r="X257" s="169">
        <v>0</v>
      </c>
      <c r="Y257" s="169">
        <f>X257*K257</f>
        <v>0</v>
      </c>
      <c r="Z257" s="169">
        <v>0</v>
      </c>
      <c r="AA257" s="170">
        <f>Z257*K257</f>
        <v>0</v>
      </c>
      <c r="AR257" s="22" t="s">
        <v>167</v>
      </c>
      <c r="AT257" s="22" t="s">
        <v>151</v>
      </c>
      <c r="AU257" s="22" t="s">
        <v>111</v>
      </c>
      <c r="AY257" s="22" t="s">
        <v>150</v>
      </c>
      <c r="BE257" s="109">
        <f>IF(U257="základní",N257,0)</f>
        <v>0</v>
      </c>
      <c r="BF257" s="109">
        <f>IF(U257="snížená",N257,0)</f>
        <v>0</v>
      </c>
      <c r="BG257" s="109">
        <f>IF(U257="zákl. přenesená",N257,0)</f>
        <v>0</v>
      </c>
      <c r="BH257" s="109">
        <f>IF(U257="sníž. přenesená",N257,0)</f>
        <v>0</v>
      </c>
      <c r="BI257" s="109">
        <f>IF(U257="nulová",N257,0)</f>
        <v>0</v>
      </c>
      <c r="BJ257" s="22" t="s">
        <v>86</v>
      </c>
      <c r="BK257" s="109">
        <f>ROUND(L257*K257,2)</f>
        <v>0</v>
      </c>
      <c r="BL257" s="22" t="s">
        <v>167</v>
      </c>
      <c r="BM257" s="22" t="s">
        <v>828</v>
      </c>
    </row>
    <row r="258" spans="2:65" s="1" customFormat="1" ht="16.5" customHeight="1">
      <c r="B258" s="135"/>
      <c r="C258" s="164" t="s">
        <v>369</v>
      </c>
      <c r="D258" s="164" t="s">
        <v>151</v>
      </c>
      <c r="E258" s="165" t="s">
        <v>829</v>
      </c>
      <c r="F258" s="264" t="s">
        <v>830</v>
      </c>
      <c r="G258" s="264"/>
      <c r="H258" s="264"/>
      <c r="I258" s="264"/>
      <c r="J258" s="166" t="s">
        <v>154</v>
      </c>
      <c r="K258" s="167">
        <v>1</v>
      </c>
      <c r="L258" s="265">
        <v>0</v>
      </c>
      <c r="M258" s="265"/>
      <c r="N258" s="266">
        <f>ROUND(L258*K258,2)</f>
        <v>0</v>
      </c>
      <c r="O258" s="266"/>
      <c r="P258" s="266"/>
      <c r="Q258" s="266"/>
      <c r="R258" s="138"/>
      <c r="T258" s="168" t="s">
        <v>5</v>
      </c>
      <c r="U258" s="47" t="s">
        <v>43</v>
      </c>
      <c r="V258" s="39"/>
      <c r="W258" s="169">
        <f>V258*K258</f>
        <v>0</v>
      </c>
      <c r="X258" s="169">
        <v>0</v>
      </c>
      <c r="Y258" s="169">
        <f>X258*K258</f>
        <v>0</v>
      </c>
      <c r="Z258" s="169">
        <v>0</v>
      </c>
      <c r="AA258" s="170">
        <f>Z258*K258</f>
        <v>0</v>
      </c>
      <c r="AR258" s="22" t="s">
        <v>167</v>
      </c>
      <c r="AT258" s="22" t="s">
        <v>151</v>
      </c>
      <c r="AU258" s="22" t="s">
        <v>111</v>
      </c>
      <c r="AY258" s="22" t="s">
        <v>150</v>
      </c>
      <c r="BE258" s="109">
        <f>IF(U258="základní",N258,0)</f>
        <v>0</v>
      </c>
      <c r="BF258" s="109">
        <f>IF(U258="snížená",N258,0)</f>
        <v>0</v>
      </c>
      <c r="BG258" s="109">
        <f>IF(U258="zákl. přenesená",N258,0)</f>
        <v>0</v>
      </c>
      <c r="BH258" s="109">
        <f>IF(U258="sníž. přenesená",N258,0)</f>
        <v>0</v>
      </c>
      <c r="BI258" s="109">
        <f>IF(U258="nulová",N258,0)</f>
        <v>0</v>
      </c>
      <c r="BJ258" s="22" t="s">
        <v>86</v>
      </c>
      <c r="BK258" s="109">
        <f>ROUND(L258*K258,2)</f>
        <v>0</v>
      </c>
      <c r="BL258" s="22" t="s">
        <v>167</v>
      </c>
      <c r="BM258" s="22" t="s">
        <v>831</v>
      </c>
    </row>
    <row r="259" spans="2:65" s="1" customFormat="1" ht="49.9" hidden="1" customHeight="1">
      <c r="B259" s="38"/>
      <c r="C259" s="39"/>
      <c r="D259" s="155" t="s">
        <v>195</v>
      </c>
      <c r="E259" s="39"/>
      <c r="F259" s="39"/>
      <c r="G259" s="39"/>
      <c r="H259" s="39"/>
      <c r="I259" s="39"/>
      <c r="J259" s="39"/>
      <c r="K259" s="39"/>
      <c r="L259" s="39"/>
      <c r="M259" s="39"/>
      <c r="N259" s="294">
        <f>BK259</f>
        <v>0</v>
      </c>
      <c r="O259" s="295"/>
      <c r="P259" s="295"/>
      <c r="Q259" s="295"/>
      <c r="R259" s="40"/>
      <c r="T259" s="172"/>
      <c r="U259" s="59"/>
      <c r="V259" s="59"/>
      <c r="W259" s="59"/>
      <c r="X259" s="59"/>
      <c r="Y259" s="59"/>
      <c r="Z259" s="59"/>
      <c r="AA259" s="61"/>
      <c r="AT259" s="22" t="s">
        <v>77</v>
      </c>
      <c r="AU259" s="22" t="s">
        <v>78</v>
      </c>
      <c r="AY259" s="22" t="s">
        <v>196</v>
      </c>
      <c r="BK259" s="109">
        <v>0</v>
      </c>
    </row>
    <row r="260" spans="2:65" s="1" customFormat="1" ht="6.95" customHeight="1">
      <c r="B260" s="62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4"/>
    </row>
  </sheetData>
  <mergeCells count="34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24:I224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34:I234"/>
    <mergeCell ref="F235:I235"/>
    <mergeCell ref="L235:M235"/>
    <mergeCell ref="N235:Q235"/>
    <mergeCell ref="F236:I236"/>
    <mergeCell ref="F237:I237"/>
    <mergeCell ref="L237:M237"/>
    <mergeCell ref="N237:Q237"/>
    <mergeCell ref="F238:I238"/>
    <mergeCell ref="F239:I239"/>
    <mergeCell ref="L239:M239"/>
    <mergeCell ref="N239:Q239"/>
    <mergeCell ref="F240:I240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F245:I245"/>
    <mergeCell ref="L245:M245"/>
    <mergeCell ref="N245:Q245"/>
    <mergeCell ref="L255:M255"/>
    <mergeCell ref="N255:Q255"/>
    <mergeCell ref="F246:I246"/>
    <mergeCell ref="F247:I247"/>
    <mergeCell ref="L247:M247"/>
    <mergeCell ref="N247:Q247"/>
    <mergeCell ref="F248:I248"/>
    <mergeCell ref="F249:I249"/>
    <mergeCell ref="L249:M249"/>
    <mergeCell ref="N249:Q249"/>
    <mergeCell ref="F250:I250"/>
    <mergeCell ref="N259:Q259"/>
    <mergeCell ref="H1:K1"/>
    <mergeCell ref="S2:AC2"/>
    <mergeCell ref="F256:I256"/>
    <mergeCell ref="F257:I257"/>
    <mergeCell ref="L257:M257"/>
    <mergeCell ref="N257:Q257"/>
    <mergeCell ref="F258:I258"/>
    <mergeCell ref="L258:M258"/>
    <mergeCell ref="N258:Q258"/>
    <mergeCell ref="N120:Q120"/>
    <mergeCell ref="N121:Q121"/>
    <mergeCell ref="N122:Q122"/>
    <mergeCell ref="N139:Q139"/>
    <mergeCell ref="N188:Q188"/>
    <mergeCell ref="N253:Q253"/>
    <mergeCell ref="F251:I251"/>
    <mergeCell ref="L251:M251"/>
    <mergeCell ref="N251:Q251"/>
    <mergeCell ref="F252:I252"/>
    <mergeCell ref="F254:I254"/>
    <mergeCell ref="L254:M254"/>
    <mergeCell ref="N254:Q254"/>
    <mergeCell ref="F255:I255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00 - Vedlejší rozpočtové ...</vt:lpstr>
      <vt:lpstr>SO 01 - Stavební část</vt:lpstr>
      <vt:lpstr>PS 01.1 - Strojně technol...</vt:lpstr>
      <vt:lpstr>PS 01.2 - Elektroinstalac...</vt:lpstr>
      <vt:lpstr>'00 - Vedlejší rozpočtové ...'!Názvy_tisku</vt:lpstr>
      <vt:lpstr>'PS 01.1 - Strojně technol...'!Názvy_tisku</vt:lpstr>
      <vt:lpstr>'PS 01.2 - Elektroinstalac...'!Názvy_tisku</vt:lpstr>
      <vt:lpstr>'Rekapitulace stavby'!Názvy_tisku</vt:lpstr>
      <vt:lpstr>'SO 01 - Stavební část'!Názvy_tisku</vt:lpstr>
      <vt:lpstr>'00 - Vedlejší rozpočtové ...'!Oblast_tisku</vt:lpstr>
      <vt:lpstr>'PS 01.1 - Strojně technol...'!Oblast_tisku</vt:lpstr>
      <vt:lpstr>'PS 01.2 - Elektroinstalac...'!Oblast_tisku</vt:lpstr>
      <vt:lpstr>'Rekapitulace stavby'!Oblast_tisku</vt:lpstr>
      <vt:lpstr>'SO 01 - Stavební část'!Oblast_tisku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fiala</dc:creator>
  <cp:lastModifiedBy>Mikula Lukáš</cp:lastModifiedBy>
  <dcterms:created xsi:type="dcterms:W3CDTF">2018-06-22T08:14:53Z</dcterms:created>
  <dcterms:modified xsi:type="dcterms:W3CDTF">2018-06-22T08:22:45Z</dcterms:modified>
</cp:coreProperties>
</file>