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9440" windowHeight="15600" activeTab="2"/>
  </bookViews>
  <sheets>
    <sheet name="Rekapitulace stavby" sheetId="1" r:id="rId1"/>
    <sheet name="0 - Ostatní a vedlejší ná..." sheetId="2" r:id="rId2"/>
    <sheet name="1 - Oprava vodovodu" sheetId="3" r:id="rId3"/>
  </sheets>
  <definedNames>
    <definedName name="_xlnm.Print_Titles" localSheetId="1">'0 - Ostatní a vedlejší ná...'!$110:$110</definedName>
    <definedName name="_xlnm.Print_Titles" localSheetId="2">'1 - Oprava vodovodu'!$118:$118</definedName>
    <definedName name="_xlnm.Print_Titles" localSheetId="0">'Rekapitulace stavby'!$85:$85</definedName>
    <definedName name="_xlnm.Print_Area" localSheetId="1">'0 - Ostatní a vedlejší ná...'!$C$4:$Q$70,'0 - Ostatní a vedlejší ná...'!$C$76:$Q$94,'0 - Ostatní a vedlejší ná...'!$C$100:$Q$125</definedName>
    <definedName name="_xlnm.Print_Area" localSheetId="2">'1 - Oprava vodovodu'!$C$4:$Q$70,'1 - Oprava vodovodu'!$C$76:$Q$102,'1 - Oprava vodovodu'!$C$108:$Q$297</definedName>
    <definedName name="_xlnm.Print_Area" localSheetId="0">'Rekapitulace stavby'!$C$4:$AP$70,'Rekapitulace stavby'!$C$76:$AP$93</definedName>
  </definedNames>
  <calcPr calcId="145621"/>
</workbook>
</file>

<file path=xl/calcChain.xml><?xml version="1.0" encoding="utf-8"?>
<calcChain xmlns="http://schemas.openxmlformats.org/spreadsheetml/2006/main">
  <c r="N123" i="2" l="1"/>
  <c r="AY89" i="1" l="1"/>
  <c r="AX89" i="1"/>
  <c r="BI297" i="3"/>
  <c r="BH297" i="3"/>
  <c r="BG297" i="3"/>
  <c r="BF297" i="3"/>
  <c r="AA297" i="3"/>
  <c r="AA296" i="3" s="1"/>
  <c r="AA295" i="3" s="1"/>
  <c r="Y297" i="3"/>
  <c r="Y296" i="3" s="1"/>
  <c r="Y295" i="3" s="1"/>
  <c r="W297" i="3"/>
  <c r="W296" i="3" s="1"/>
  <c r="W295" i="3" s="1"/>
  <c r="BK297" i="3"/>
  <c r="BK296" i="3" s="1"/>
  <c r="N297" i="3"/>
  <c r="BE297" i="3" s="1"/>
  <c r="BI294" i="3"/>
  <c r="BH294" i="3"/>
  <c r="BG294" i="3"/>
  <c r="BF294" i="3"/>
  <c r="AA294" i="3"/>
  <c r="AA293" i="3" s="1"/>
  <c r="Y294" i="3"/>
  <c r="Y293" i="3" s="1"/>
  <c r="W294" i="3"/>
  <c r="W293" i="3" s="1"/>
  <c r="BK294" i="3"/>
  <c r="BK293" i="3" s="1"/>
  <c r="N293" i="3" s="1"/>
  <c r="N96" i="3" s="1"/>
  <c r="N294" i="3"/>
  <c r="BE294" i="3" s="1"/>
  <c r="BI292" i="3"/>
  <c r="BH292" i="3"/>
  <c r="BG292" i="3"/>
  <c r="BF292" i="3"/>
  <c r="AA292" i="3"/>
  <c r="Y292" i="3"/>
  <c r="W292" i="3"/>
  <c r="BK292" i="3"/>
  <c r="N292" i="3"/>
  <c r="BE292" i="3" s="1"/>
  <c r="BI290" i="3"/>
  <c r="BH290" i="3"/>
  <c r="BG290" i="3"/>
  <c r="BF290" i="3"/>
  <c r="BE290" i="3"/>
  <c r="AA290" i="3"/>
  <c r="Y290" i="3"/>
  <c r="W290" i="3"/>
  <c r="BK290" i="3"/>
  <c r="N290" i="3"/>
  <c r="BI286" i="3"/>
  <c r="BH286" i="3"/>
  <c r="BG286" i="3"/>
  <c r="BF286" i="3"/>
  <c r="AA286" i="3"/>
  <c r="AA285" i="3" s="1"/>
  <c r="Y286" i="3"/>
  <c r="Y285" i="3" s="1"/>
  <c r="W286" i="3"/>
  <c r="W285" i="3" s="1"/>
  <c r="BK286" i="3"/>
  <c r="N286" i="3"/>
  <c r="BE286" i="3" s="1"/>
  <c r="BI283" i="3"/>
  <c r="BH283" i="3"/>
  <c r="BG283" i="3"/>
  <c r="BF283" i="3"/>
  <c r="AA283" i="3"/>
  <c r="Y283" i="3"/>
  <c r="W283" i="3"/>
  <c r="BK283" i="3"/>
  <c r="N283" i="3"/>
  <c r="BE283" i="3" s="1"/>
  <c r="BI281" i="3"/>
  <c r="BH281" i="3"/>
  <c r="BG281" i="3"/>
  <c r="BF281" i="3"/>
  <c r="BE281" i="3"/>
  <c r="AA281" i="3"/>
  <c r="Y281" i="3"/>
  <c r="W281" i="3"/>
  <c r="BK281" i="3"/>
  <c r="N281" i="3"/>
  <c r="BI280" i="3"/>
  <c r="BH280" i="3"/>
  <c r="BG280" i="3"/>
  <c r="BF280" i="3"/>
  <c r="AA280" i="3"/>
  <c r="Y280" i="3"/>
  <c r="W280" i="3"/>
  <c r="BK280" i="3"/>
  <c r="N280" i="3"/>
  <c r="BE280" i="3" s="1"/>
  <c r="BI279" i="3"/>
  <c r="BH279" i="3"/>
  <c r="BG279" i="3"/>
  <c r="BF279" i="3"/>
  <c r="AA279" i="3"/>
  <c r="Y279" i="3"/>
  <c r="W279" i="3"/>
  <c r="BK279" i="3"/>
  <c r="N279" i="3"/>
  <c r="BE279" i="3" s="1"/>
  <c r="BI275" i="3"/>
  <c r="BH275" i="3"/>
  <c r="BG275" i="3"/>
  <c r="BF275" i="3"/>
  <c r="BE275" i="3"/>
  <c r="AA275" i="3"/>
  <c r="AA274" i="3" s="1"/>
  <c r="Y275" i="3"/>
  <c r="Y274" i="3" s="1"/>
  <c r="W275" i="3"/>
  <c r="W274" i="3" s="1"/>
  <c r="BK275" i="3"/>
  <c r="BK274" i="3" s="1"/>
  <c r="N274" i="3" s="1"/>
  <c r="N94" i="3" s="1"/>
  <c r="N275" i="3"/>
  <c r="BI273" i="3"/>
  <c r="BH273" i="3"/>
  <c r="BG273" i="3"/>
  <c r="BF273" i="3"/>
  <c r="AA273" i="3"/>
  <c r="Y273" i="3"/>
  <c r="W273" i="3"/>
  <c r="BK273" i="3"/>
  <c r="N273" i="3"/>
  <c r="BE273" i="3" s="1"/>
  <c r="BI272" i="3"/>
  <c r="BH272" i="3"/>
  <c r="BG272" i="3"/>
  <c r="BF272" i="3"/>
  <c r="AA272" i="3"/>
  <c r="Y272" i="3"/>
  <c r="W272" i="3"/>
  <c r="BK272" i="3"/>
  <c r="N272" i="3"/>
  <c r="BE272" i="3" s="1"/>
  <c r="BI271" i="3"/>
  <c r="BH271" i="3"/>
  <c r="BG271" i="3"/>
  <c r="BF271" i="3"/>
  <c r="AA271" i="3"/>
  <c r="Y271" i="3"/>
  <c r="W271" i="3"/>
  <c r="BK271" i="3"/>
  <c r="N271" i="3"/>
  <c r="BE271" i="3" s="1"/>
  <c r="BI270" i="3"/>
  <c r="BH270" i="3"/>
  <c r="BG270" i="3"/>
  <c r="BF270" i="3"/>
  <c r="AA270" i="3"/>
  <c r="Y270" i="3"/>
  <c r="W270" i="3"/>
  <c r="BK270" i="3"/>
  <c r="N270" i="3"/>
  <c r="BE270" i="3" s="1"/>
  <c r="BI269" i="3"/>
  <c r="BH269" i="3"/>
  <c r="BG269" i="3"/>
  <c r="BF269" i="3"/>
  <c r="BE269" i="3"/>
  <c r="AA269" i="3"/>
  <c r="Y269" i="3"/>
  <c r="W269" i="3"/>
  <c r="BK269" i="3"/>
  <c r="N269" i="3"/>
  <c r="BI268" i="3"/>
  <c r="BH268" i="3"/>
  <c r="BG268" i="3"/>
  <c r="BF268" i="3"/>
  <c r="AA268" i="3"/>
  <c r="Y268" i="3"/>
  <c r="W268" i="3"/>
  <c r="BK268" i="3"/>
  <c r="N268" i="3"/>
  <c r="BE268" i="3" s="1"/>
  <c r="BI267" i="3"/>
  <c r="BH267" i="3"/>
  <c r="BG267" i="3"/>
  <c r="BF267" i="3"/>
  <c r="AA267" i="3"/>
  <c r="Y267" i="3"/>
  <c r="W267" i="3"/>
  <c r="BK267" i="3"/>
  <c r="N267" i="3"/>
  <c r="BE267" i="3" s="1"/>
  <c r="BI266" i="3"/>
  <c r="BH266" i="3"/>
  <c r="BG266" i="3"/>
  <c r="BF266" i="3"/>
  <c r="AA266" i="3"/>
  <c r="Y266" i="3"/>
  <c r="W266" i="3"/>
  <c r="BK266" i="3"/>
  <c r="N266" i="3"/>
  <c r="BE266" i="3" s="1"/>
  <c r="BI265" i="3"/>
  <c r="BH265" i="3"/>
  <c r="BG265" i="3"/>
  <c r="BF265" i="3"/>
  <c r="AA265" i="3"/>
  <c r="Y265" i="3"/>
  <c r="W265" i="3"/>
  <c r="BK265" i="3"/>
  <c r="N265" i="3"/>
  <c r="BE265" i="3" s="1"/>
  <c r="BI264" i="3"/>
  <c r="BH264" i="3"/>
  <c r="BG264" i="3"/>
  <c r="BF264" i="3"/>
  <c r="AA264" i="3"/>
  <c r="Y264" i="3"/>
  <c r="W264" i="3"/>
  <c r="BK264" i="3"/>
  <c r="N264" i="3"/>
  <c r="BE264" i="3" s="1"/>
  <c r="BI263" i="3"/>
  <c r="BH263" i="3"/>
  <c r="BG263" i="3"/>
  <c r="BF263" i="3"/>
  <c r="BE263" i="3"/>
  <c r="AA263" i="3"/>
  <c r="Y263" i="3"/>
  <c r="W263" i="3"/>
  <c r="BK263" i="3"/>
  <c r="N263" i="3"/>
  <c r="BI262" i="3"/>
  <c r="BH262" i="3"/>
  <c r="BG262" i="3"/>
  <c r="BF262" i="3"/>
  <c r="BE262" i="3"/>
  <c r="AA262" i="3"/>
  <c r="Y262" i="3"/>
  <c r="W262" i="3"/>
  <c r="BK262" i="3"/>
  <c r="N262" i="3"/>
  <c r="BI260" i="3"/>
  <c r="BH260" i="3"/>
  <c r="BG260" i="3"/>
  <c r="BF260" i="3"/>
  <c r="BE260" i="3"/>
  <c r="AA260" i="3"/>
  <c r="Y260" i="3"/>
  <c r="W260" i="3"/>
  <c r="BK260" i="3"/>
  <c r="N260" i="3"/>
  <c r="BI259" i="3"/>
  <c r="BH259" i="3"/>
  <c r="BG259" i="3"/>
  <c r="BF259" i="3"/>
  <c r="BE259" i="3"/>
  <c r="AA259" i="3"/>
  <c r="Y259" i="3"/>
  <c r="W259" i="3"/>
  <c r="BK259" i="3"/>
  <c r="N259" i="3"/>
  <c r="BI258" i="3"/>
  <c r="BH258" i="3"/>
  <c r="BG258" i="3"/>
  <c r="BF258" i="3"/>
  <c r="BE258" i="3"/>
  <c r="AA258" i="3"/>
  <c r="Y258" i="3"/>
  <c r="W258" i="3"/>
  <c r="BK258" i="3"/>
  <c r="N258" i="3"/>
  <c r="BI257" i="3"/>
  <c r="BH257" i="3"/>
  <c r="BG257" i="3"/>
  <c r="BF257" i="3"/>
  <c r="BE257" i="3"/>
  <c r="AA257" i="3"/>
  <c r="Y257" i="3"/>
  <c r="W257" i="3"/>
  <c r="BK257" i="3"/>
  <c r="N257" i="3"/>
  <c r="BI256" i="3"/>
  <c r="BH256" i="3"/>
  <c r="BG256" i="3"/>
  <c r="BF256" i="3"/>
  <c r="BE256" i="3"/>
  <c r="AA256" i="3"/>
  <c r="Y256" i="3"/>
  <c r="W256" i="3"/>
  <c r="BK256" i="3"/>
  <c r="N256" i="3"/>
  <c r="BI255" i="3"/>
  <c r="BH255" i="3"/>
  <c r="BG255" i="3"/>
  <c r="BF255" i="3"/>
  <c r="BE255" i="3"/>
  <c r="AA255" i="3"/>
  <c r="Y255" i="3"/>
  <c r="W255" i="3"/>
  <c r="BK255" i="3"/>
  <c r="N255" i="3"/>
  <c r="BI254" i="3"/>
  <c r="BH254" i="3"/>
  <c r="BG254" i="3"/>
  <c r="BF254" i="3"/>
  <c r="BE254" i="3"/>
  <c r="AA254" i="3"/>
  <c r="Y254" i="3"/>
  <c r="W254" i="3"/>
  <c r="BK254" i="3"/>
  <c r="N254" i="3"/>
  <c r="BI253" i="3"/>
  <c r="BH253" i="3"/>
  <c r="BG253" i="3"/>
  <c r="BF253" i="3"/>
  <c r="BE253" i="3"/>
  <c r="AA253" i="3"/>
  <c r="Y253" i="3"/>
  <c r="W253" i="3"/>
  <c r="BK253" i="3"/>
  <c r="N253" i="3"/>
  <c r="BI251" i="3"/>
  <c r="BH251" i="3"/>
  <c r="BG251" i="3"/>
  <c r="BF251" i="3"/>
  <c r="BE251" i="3"/>
  <c r="AA251" i="3"/>
  <c r="Y251" i="3"/>
  <c r="W251" i="3"/>
  <c r="BK251" i="3"/>
  <c r="N251" i="3"/>
  <c r="BI250" i="3"/>
  <c r="BH250" i="3"/>
  <c r="BG250" i="3"/>
  <c r="BF250" i="3"/>
  <c r="BE250" i="3"/>
  <c r="AA250" i="3"/>
  <c r="Y250" i="3"/>
  <c r="W250" i="3"/>
  <c r="BK250" i="3"/>
  <c r="N250" i="3"/>
  <c r="BI248" i="3"/>
  <c r="BH248" i="3"/>
  <c r="BG248" i="3"/>
  <c r="BF248" i="3"/>
  <c r="BE248" i="3"/>
  <c r="AA248" i="3"/>
  <c r="Y248" i="3"/>
  <c r="W248" i="3"/>
  <c r="BK248" i="3"/>
  <c r="N248" i="3"/>
  <c r="BI247" i="3"/>
  <c r="BH247" i="3"/>
  <c r="BG247" i="3"/>
  <c r="BF247" i="3"/>
  <c r="BE247" i="3"/>
  <c r="AA247" i="3"/>
  <c r="Y247" i="3"/>
  <c r="W247" i="3"/>
  <c r="BK247" i="3"/>
  <c r="N247" i="3"/>
  <c r="BI246" i="3"/>
  <c r="BH246" i="3"/>
  <c r="BG246" i="3"/>
  <c r="BF246" i="3"/>
  <c r="BE246" i="3"/>
  <c r="AA246" i="3"/>
  <c r="Y246" i="3"/>
  <c r="W246" i="3"/>
  <c r="BK246" i="3"/>
  <c r="N246" i="3"/>
  <c r="BI244" i="3"/>
  <c r="BH244" i="3"/>
  <c r="BG244" i="3"/>
  <c r="BF244" i="3"/>
  <c r="BE244" i="3"/>
  <c r="AA244" i="3"/>
  <c r="Y244" i="3"/>
  <c r="W244" i="3"/>
  <c r="BK244" i="3"/>
  <c r="N244" i="3"/>
  <c r="BI243" i="3"/>
  <c r="BH243" i="3"/>
  <c r="BG243" i="3"/>
  <c r="BF243" i="3"/>
  <c r="BE243" i="3"/>
  <c r="AA243" i="3"/>
  <c r="Y243" i="3"/>
  <c r="W243" i="3"/>
  <c r="BK243" i="3"/>
  <c r="N243" i="3"/>
  <c r="BI242" i="3"/>
  <c r="BH242" i="3"/>
  <c r="BG242" i="3"/>
  <c r="BF242" i="3"/>
  <c r="BE242" i="3"/>
  <c r="AA242" i="3"/>
  <c r="Y242" i="3"/>
  <c r="W242" i="3"/>
  <c r="BK242" i="3"/>
  <c r="N242" i="3"/>
  <c r="BI240" i="3"/>
  <c r="BH240" i="3"/>
  <c r="BG240" i="3"/>
  <c r="BF240" i="3"/>
  <c r="BE240" i="3"/>
  <c r="AA240" i="3"/>
  <c r="Y240" i="3"/>
  <c r="W240" i="3"/>
  <c r="BK240" i="3"/>
  <c r="N240" i="3"/>
  <c r="BI239" i="3"/>
  <c r="BH239" i="3"/>
  <c r="BG239" i="3"/>
  <c r="BF239" i="3"/>
  <c r="BE239" i="3"/>
  <c r="AA239" i="3"/>
  <c r="Y239" i="3"/>
  <c r="W239" i="3"/>
  <c r="BK239" i="3"/>
  <c r="N239" i="3"/>
  <c r="BI238" i="3"/>
  <c r="BH238" i="3"/>
  <c r="BG238" i="3"/>
  <c r="BF238" i="3"/>
  <c r="BE238" i="3"/>
  <c r="AA238" i="3"/>
  <c r="Y238" i="3"/>
  <c r="W238" i="3"/>
  <c r="BK238" i="3"/>
  <c r="N238" i="3"/>
  <c r="BI237" i="3"/>
  <c r="BH237" i="3"/>
  <c r="BG237" i="3"/>
  <c r="BF237" i="3"/>
  <c r="BE237" i="3"/>
  <c r="AA237" i="3"/>
  <c r="Y237" i="3"/>
  <c r="W237" i="3"/>
  <c r="BK237" i="3"/>
  <c r="N237" i="3"/>
  <c r="BI236" i="3"/>
  <c r="BH236" i="3"/>
  <c r="BG236" i="3"/>
  <c r="BF236" i="3"/>
  <c r="BE236" i="3"/>
  <c r="AA236" i="3"/>
  <c r="Y236" i="3"/>
  <c r="W236" i="3"/>
  <c r="BK236" i="3"/>
  <c r="N236" i="3"/>
  <c r="BI234" i="3"/>
  <c r="BH234" i="3"/>
  <c r="BG234" i="3"/>
  <c r="BF234" i="3"/>
  <c r="BE234" i="3"/>
  <c r="AA234" i="3"/>
  <c r="Y234" i="3"/>
  <c r="W234" i="3"/>
  <c r="BK234" i="3"/>
  <c r="N234" i="3"/>
  <c r="BI233" i="3"/>
  <c r="BH233" i="3"/>
  <c r="BG233" i="3"/>
  <c r="BF233" i="3"/>
  <c r="BE233" i="3"/>
  <c r="AA233" i="3"/>
  <c r="Y233" i="3"/>
  <c r="W233" i="3"/>
  <c r="BK233" i="3"/>
  <c r="N233" i="3"/>
  <c r="BI232" i="3"/>
  <c r="BH232" i="3"/>
  <c r="BG232" i="3"/>
  <c r="BF232" i="3"/>
  <c r="BE232" i="3"/>
  <c r="AA232" i="3"/>
  <c r="Y232" i="3"/>
  <c r="W232" i="3"/>
  <c r="BK232" i="3"/>
  <c r="N232" i="3"/>
  <c r="BI231" i="3"/>
  <c r="BH231" i="3"/>
  <c r="BG231" i="3"/>
  <c r="BF231" i="3"/>
  <c r="BE231" i="3"/>
  <c r="AA231" i="3"/>
  <c r="Y231" i="3"/>
  <c r="W231" i="3"/>
  <c r="BK231" i="3"/>
  <c r="N231" i="3"/>
  <c r="BI230" i="3"/>
  <c r="BH230" i="3"/>
  <c r="BG230" i="3"/>
  <c r="BF230" i="3"/>
  <c r="BE230" i="3"/>
  <c r="AA230" i="3"/>
  <c r="Y230" i="3"/>
  <c r="W230" i="3"/>
  <c r="BK230" i="3"/>
  <c r="N230" i="3"/>
  <c r="BI228" i="3"/>
  <c r="BH228" i="3"/>
  <c r="BG228" i="3"/>
  <c r="BF228" i="3"/>
  <c r="BE228" i="3"/>
  <c r="AA228" i="3"/>
  <c r="Y228" i="3"/>
  <c r="W228" i="3"/>
  <c r="BK228" i="3"/>
  <c r="N228" i="3"/>
  <c r="BI227" i="3"/>
  <c r="BH227" i="3"/>
  <c r="BG227" i="3"/>
  <c r="BF227" i="3"/>
  <c r="BE227" i="3"/>
  <c r="AA227" i="3"/>
  <c r="Y227" i="3"/>
  <c r="W227" i="3"/>
  <c r="BK227" i="3"/>
  <c r="N227" i="3"/>
  <c r="BI226" i="3"/>
  <c r="BH226" i="3"/>
  <c r="BG226" i="3"/>
  <c r="BF226" i="3"/>
  <c r="BE226" i="3"/>
  <c r="AA226" i="3"/>
  <c r="Y226" i="3"/>
  <c r="W226" i="3"/>
  <c r="BK226" i="3"/>
  <c r="N226" i="3"/>
  <c r="BI225" i="3"/>
  <c r="BH225" i="3"/>
  <c r="BG225" i="3"/>
  <c r="BF225" i="3"/>
  <c r="BE225" i="3"/>
  <c r="AA225" i="3"/>
  <c r="Y225" i="3"/>
  <c r="W225" i="3"/>
  <c r="BK225" i="3"/>
  <c r="N225" i="3"/>
  <c r="BI223" i="3"/>
  <c r="BH223" i="3"/>
  <c r="BG223" i="3"/>
  <c r="BF223" i="3"/>
  <c r="BE223" i="3"/>
  <c r="AA223" i="3"/>
  <c r="Y223" i="3"/>
  <c r="W223" i="3"/>
  <c r="BK223" i="3"/>
  <c r="N223" i="3"/>
  <c r="BI222" i="3"/>
  <c r="BH222" i="3"/>
  <c r="BG222" i="3"/>
  <c r="BF222" i="3"/>
  <c r="BE222" i="3"/>
  <c r="AA222" i="3"/>
  <c r="Y222" i="3"/>
  <c r="W222" i="3"/>
  <c r="BK222" i="3"/>
  <c r="N222" i="3"/>
  <c r="BI220" i="3"/>
  <c r="BH220" i="3"/>
  <c r="BG220" i="3"/>
  <c r="BF220" i="3"/>
  <c r="BE220" i="3"/>
  <c r="AA220" i="3"/>
  <c r="Y220" i="3"/>
  <c r="W220" i="3"/>
  <c r="BK220" i="3"/>
  <c r="N220" i="3"/>
  <c r="BI219" i="3"/>
  <c r="BH219" i="3"/>
  <c r="BG219" i="3"/>
  <c r="BF219" i="3"/>
  <c r="BE219" i="3"/>
  <c r="AA219" i="3"/>
  <c r="Y219" i="3"/>
  <c r="W219" i="3"/>
  <c r="BK219" i="3"/>
  <c r="N219" i="3"/>
  <c r="BI217" i="3"/>
  <c r="BH217" i="3"/>
  <c r="BG217" i="3"/>
  <c r="BF217" i="3"/>
  <c r="BE217" i="3"/>
  <c r="AA217" i="3"/>
  <c r="Y217" i="3"/>
  <c r="W217" i="3"/>
  <c r="BK217" i="3"/>
  <c r="N217" i="3"/>
  <c r="BI216" i="3"/>
  <c r="BH216" i="3"/>
  <c r="BG216" i="3"/>
  <c r="BF216" i="3"/>
  <c r="BE216" i="3"/>
  <c r="AA216" i="3"/>
  <c r="Y216" i="3"/>
  <c r="W216" i="3"/>
  <c r="BK216" i="3"/>
  <c r="N216" i="3"/>
  <c r="BI215" i="3"/>
  <c r="BH215" i="3"/>
  <c r="BG215" i="3"/>
  <c r="BF215" i="3"/>
  <c r="BE215" i="3"/>
  <c r="AA215" i="3"/>
  <c r="Y215" i="3"/>
  <c r="W215" i="3"/>
  <c r="BK215" i="3"/>
  <c r="N215" i="3"/>
  <c r="BI214" i="3"/>
  <c r="BH214" i="3"/>
  <c r="BG214" i="3"/>
  <c r="BF214" i="3"/>
  <c r="BE214" i="3"/>
  <c r="AA214" i="3"/>
  <c r="Y214" i="3"/>
  <c r="W214" i="3"/>
  <c r="BK214" i="3"/>
  <c r="N214" i="3"/>
  <c r="BI212" i="3"/>
  <c r="BH212" i="3"/>
  <c r="BG212" i="3"/>
  <c r="BF212" i="3"/>
  <c r="BE212" i="3"/>
  <c r="AA212" i="3"/>
  <c r="Y212" i="3"/>
  <c r="W212" i="3"/>
  <c r="BK212" i="3"/>
  <c r="N212" i="3"/>
  <c r="BI211" i="3"/>
  <c r="BH211" i="3"/>
  <c r="BG211" i="3"/>
  <c r="BF211" i="3"/>
  <c r="BE211" i="3"/>
  <c r="AA211" i="3"/>
  <c r="Y211" i="3"/>
  <c r="W211" i="3"/>
  <c r="BK211" i="3"/>
  <c r="N211" i="3"/>
  <c r="BI209" i="3"/>
  <c r="BH209" i="3"/>
  <c r="BG209" i="3"/>
  <c r="BF209" i="3"/>
  <c r="BE209" i="3"/>
  <c r="AA209" i="3"/>
  <c r="Y209" i="3"/>
  <c r="W209" i="3"/>
  <c r="BK209" i="3"/>
  <c r="N209" i="3"/>
  <c r="BI208" i="3"/>
  <c r="BH208" i="3"/>
  <c r="BG208" i="3"/>
  <c r="BF208" i="3"/>
  <c r="BE208" i="3"/>
  <c r="AA208" i="3"/>
  <c r="Y208" i="3"/>
  <c r="W208" i="3"/>
  <c r="BK208" i="3"/>
  <c r="N208" i="3"/>
  <c r="BI206" i="3"/>
  <c r="BH206" i="3"/>
  <c r="BG206" i="3"/>
  <c r="BF206" i="3"/>
  <c r="BE206" i="3"/>
  <c r="AA206" i="3"/>
  <c r="Y206" i="3"/>
  <c r="W206" i="3"/>
  <c r="BK206" i="3"/>
  <c r="N206" i="3"/>
  <c r="BI205" i="3"/>
  <c r="BH205" i="3"/>
  <c r="BG205" i="3"/>
  <c r="BF205" i="3"/>
  <c r="BE205" i="3"/>
  <c r="AA205" i="3"/>
  <c r="Y205" i="3"/>
  <c r="W205" i="3"/>
  <c r="BK205" i="3"/>
  <c r="N205" i="3"/>
  <c r="BI204" i="3"/>
  <c r="BH204" i="3"/>
  <c r="BG204" i="3"/>
  <c r="BF204" i="3"/>
  <c r="BE204" i="3"/>
  <c r="AA204" i="3"/>
  <c r="Y204" i="3"/>
  <c r="W204" i="3"/>
  <c r="BK204" i="3"/>
  <c r="N204" i="3"/>
  <c r="BI202" i="3"/>
  <c r="BH202" i="3"/>
  <c r="BG202" i="3"/>
  <c r="BF202" i="3"/>
  <c r="BE202" i="3"/>
  <c r="AA202" i="3"/>
  <c r="Y202" i="3"/>
  <c r="W202" i="3"/>
  <c r="BK202" i="3"/>
  <c r="N202" i="3"/>
  <c r="BI201" i="3"/>
  <c r="BH201" i="3"/>
  <c r="BG201" i="3"/>
  <c r="BF201" i="3"/>
  <c r="BE201" i="3"/>
  <c r="AA201" i="3"/>
  <c r="Y201" i="3"/>
  <c r="W201" i="3"/>
  <c r="BK201" i="3"/>
  <c r="N201" i="3"/>
  <c r="BI199" i="3"/>
  <c r="BH199" i="3"/>
  <c r="BG199" i="3"/>
  <c r="BF199" i="3"/>
  <c r="BE199" i="3"/>
  <c r="AA199" i="3"/>
  <c r="Y199" i="3"/>
  <c r="W199" i="3"/>
  <c r="BK199" i="3"/>
  <c r="N199" i="3"/>
  <c r="BI198" i="3"/>
  <c r="BH198" i="3"/>
  <c r="BG198" i="3"/>
  <c r="BF198" i="3"/>
  <c r="BE198" i="3"/>
  <c r="AA198" i="3"/>
  <c r="Y198" i="3"/>
  <c r="W198" i="3"/>
  <c r="BK198" i="3"/>
  <c r="N198" i="3"/>
  <c r="BI197" i="3"/>
  <c r="BH197" i="3"/>
  <c r="BG197" i="3"/>
  <c r="BF197" i="3"/>
  <c r="BE197" i="3"/>
  <c r="AA197" i="3"/>
  <c r="Y197" i="3"/>
  <c r="W197" i="3"/>
  <c r="BK197" i="3"/>
  <c r="N197" i="3"/>
  <c r="BI195" i="3"/>
  <c r="BH195" i="3"/>
  <c r="BG195" i="3"/>
  <c r="BF195" i="3"/>
  <c r="BE195" i="3"/>
  <c r="AA195" i="3"/>
  <c r="AA194" i="3" s="1"/>
  <c r="Y195" i="3"/>
  <c r="Y194" i="3" s="1"/>
  <c r="W195" i="3"/>
  <c r="W194" i="3" s="1"/>
  <c r="BK195" i="3"/>
  <c r="BK194" i="3" s="1"/>
  <c r="N194" i="3" s="1"/>
  <c r="N93" i="3" s="1"/>
  <c r="N195" i="3"/>
  <c r="BI193" i="3"/>
  <c r="BH193" i="3"/>
  <c r="BG193" i="3"/>
  <c r="BF193" i="3"/>
  <c r="AA193" i="3"/>
  <c r="Y193" i="3"/>
  <c r="W193" i="3"/>
  <c r="BK193" i="3"/>
  <c r="N193" i="3"/>
  <c r="BE193" i="3" s="1"/>
  <c r="BI191" i="3"/>
  <c r="BH191" i="3"/>
  <c r="BG191" i="3"/>
  <c r="BF191" i="3"/>
  <c r="AA191" i="3"/>
  <c r="Y191" i="3"/>
  <c r="W191" i="3"/>
  <c r="BK191" i="3"/>
  <c r="N191" i="3"/>
  <c r="BE191" i="3" s="1"/>
  <c r="BI189" i="3"/>
  <c r="BH189" i="3"/>
  <c r="BG189" i="3"/>
  <c r="BF189" i="3"/>
  <c r="AA189" i="3"/>
  <c r="Y189" i="3"/>
  <c r="W189" i="3"/>
  <c r="BK189" i="3"/>
  <c r="N189" i="3"/>
  <c r="BE189" i="3" s="1"/>
  <c r="BI187" i="3"/>
  <c r="BH187" i="3"/>
  <c r="BG187" i="3"/>
  <c r="BF187" i="3"/>
  <c r="AA187" i="3"/>
  <c r="Y187" i="3"/>
  <c r="W187" i="3"/>
  <c r="BK187" i="3"/>
  <c r="N187" i="3"/>
  <c r="BE187" i="3" s="1"/>
  <c r="BI185" i="3"/>
  <c r="BH185" i="3"/>
  <c r="BG185" i="3"/>
  <c r="BF185" i="3"/>
  <c r="AA185" i="3"/>
  <c r="Y185" i="3"/>
  <c r="W185" i="3"/>
  <c r="BK185" i="3"/>
  <c r="N185" i="3"/>
  <c r="BE185" i="3" s="1"/>
  <c r="BI183" i="3"/>
  <c r="BH183" i="3"/>
  <c r="BG183" i="3"/>
  <c r="BF183" i="3"/>
  <c r="AA183" i="3"/>
  <c r="AA182" i="3" s="1"/>
  <c r="Y183" i="3"/>
  <c r="Y182" i="3" s="1"/>
  <c r="W183" i="3"/>
  <c r="W182" i="3" s="1"/>
  <c r="BK183" i="3"/>
  <c r="N183" i="3"/>
  <c r="BE183" i="3" s="1"/>
  <c r="BI181" i="3"/>
  <c r="BH181" i="3"/>
  <c r="BG181" i="3"/>
  <c r="BF181" i="3"/>
  <c r="BE181" i="3"/>
  <c r="AA181" i="3"/>
  <c r="Y181" i="3"/>
  <c r="W181" i="3"/>
  <c r="BK181" i="3"/>
  <c r="N181" i="3"/>
  <c r="BI177" i="3"/>
  <c r="BH177" i="3"/>
  <c r="BG177" i="3"/>
  <c r="BF177" i="3"/>
  <c r="BE177" i="3"/>
  <c r="AA177" i="3"/>
  <c r="AA176" i="3" s="1"/>
  <c r="Y177" i="3"/>
  <c r="Y176" i="3" s="1"/>
  <c r="W177" i="3"/>
  <c r="W176" i="3" s="1"/>
  <c r="BK177" i="3"/>
  <c r="N177" i="3"/>
  <c r="BI175" i="3"/>
  <c r="BH175" i="3"/>
  <c r="BG175" i="3"/>
  <c r="BF175" i="3"/>
  <c r="AA175" i="3"/>
  <c r="Y175" i="3"/>
  <c r="W175" i="3"/>
  <c r="BK175" i="3"/>
  <c r="N175" i="3"/>
  <c r="BE175" i="3" s="1"/>
  <c r="BI173" i="3"/>
  <c r="BH173" i="3"/>
  <c r="BG173" i="3"/>
  <c r="BF173" i="3"/>
  <c r="AA173" i="3"/>
  <c r="Y173" i="3"/>
  <c r="W173" i="3"/>
  <c r="BK173" i="3"/>
  <c r="N173" i="3"/>
  <c r="BE173" i="3" s="1"/>
  <c r="BI172" i="3"/>
  <c r="BH172" i="3"/>
  <c r="BG172" i="3"/>
  <c r="BF172" i="3"/>
  <c r="AA172" i="3"/>
  <c r="Y172" i="3"/>
  <c r="W172" i="3"/>
  <c r="BK172" i="3"/>
  <c r="N172" i="3"/>
  <c r="BE172" i="3" s="1"/>
  <c r="BI170" i="3"/>
  <c r="BH170" i="3"/>
  <c r="BG170" i="3"/>
  <c r="BF170" i="3"/>
  <c r="AA170" i="3"/>
  <c r="Y170" i="3"/>
  <c r="W170" i="3"/>
  <c r="BK170" i="3"/>
  <c r="N170" i="3"/>
  <c r="BE170" i="3" s="1"/>
  <c r="BI168" i="3"/>
  <c r="BH168" i="3"/>
  <c r="BG168" i="3"/>
  <c r="BF168" i="3"/>
  <c r="AA168" i="3"/>
  <c r="Y168" i="3"/>
  <c r="W168" i="3"/>
  <c r="BK168" i="3"/>
  <c r="N168" i="3"/>
  <c r="BE168" i="3" s="1"/>
  <c r="BI166" i="3"/>
  <c r="BH166" i="3"/>
  <c r="BG166" i="3"/>
  <c r="BF166" i="3"/>
  <c r="AA166" i="3"/>
  <c r="Y166" i="3"/>
  <c r="W166" i="3"/>
  <c r="BK166" i="3"/>
  <c r="N166" i="3"/>
  <c r="BE166" i="3" s="1"/>
  <c r="BI162" i="3"/>
  <c r="BH162" i="3"/>
  <c r="BG162" i="3"/>
  <c r="BF162" i="3"/>
  <c r="AA162" i="3"/>
  <c r="Y162" i="3"/>
  <c r="W162" i="3"/>
  <c r="BK162" i="3"/>
  <c r="N162" i="3"/>
  <c r="BE162" i="3" s="1"/>
  <c r="BI160" i="3"/>
  <c r="BH160" i="3"/>
  <c r="BG160" i="3"/>
  <c r="BF160" i="3"/>
  <c r="AA160" i="3"/>
  <c r="Y160" i="3"/>
  <c r="W160" i="3"/>
  <c r="BK160" i="3"/>
  <c r="N160" i="3"/>
  <c r="BE160" i="3" s="1"/>
  <c r="BI158" i="3"/>
  <c r="BH158" i="3"/>
  <c r="BG158" i="3"/>
  <c r="BF158" i="3"/>
  <c r="AA158" i="3"/>
  <c r="Y158" i="3"/>
  <c r="W158" i="3"/>
  <c r="BK158" i="3"/>
  <c r="N158" i="3"/>
  <c r="BE158" i="3" s="1"/>
  <c r="BI156" i="3"/>
  <c r="BH156" i="3"/>
  <c r="BG156" i="3"/>
  <c r="BF156" i="3"/>
  <c r="AA156" i="3"/>
  <c r="Y156" i="3"/>
  <c r="W156" i="3"/>
  <c r="BK156" i="3"/>
  <c r="N156" i="3"/>
  <c r="BE156" i="3" s="1"/>
  <c r="BI154" i="3"/>
  <c r="BH154" i="3"/>
  <c r="BG154" i="3"/>
  <c r="BF154" i="3"/>
  <c r="AA154" i="3"/>
  <c r="Y154" i="3"/>
  <c r="W154" i="3"/>
  <c r="BK154" i="3"/>
  <c r="N154" i="3"/>
  <c r="BE154" i="3" s="1"/>
  <c r="BI152" i="3"/>
  <c r="BH152" i="3"/>
  <c r="BG152" i="3"/>
  <c r="BF152" i="3"/>
  <c r="AA152" i="3"/>
  <c r="Y152" i="3"/>
  <c r="W152" i="3"/>
  <c r="BK152" i="3"/>
  <c r="N152" i="3"/>
  <c r="BE152" i="3" s="1"/>
  <c r="BI151" i="3"/>
  <c r="BH151" i="3"/>
  <c r="BG151" i="3"/>
  <c r="BF151" i="3"/>
  <c r="AA151" i="3"/>
  <c r="Y151" i="3"/>
  <c r="W151" i="3"/>
  <c r="BK151" i="3"/>
  <c r="N151" i="3"/>
  <c r="BE151" i="3" s="1"/>
  <c r="BI149" i="3"/>
  <c r="BH149" i="3"/>
  <c r="BG149" i="3"/>
  <c r="BF149" i="3"/>
  <c r="AA149" i="3"/>
  <c r="Y149" i="3"/>
  <c r="W149" i="3"/>
  <c r="BK149" i="3"/>
  <c r="N149" i="3"/>
  <c r="BE149" i="3" s="1"/>
  <c r="BI147" i="3"/>
  <c r="BH147" i="3"/>
  <c r="BG147" i="3"/>
  <c r="BF147" i="3"/>
  <c r="AA147" i="3"/>
  <c r="Y147" i="3"/>
  <c r="W147" i="3"/>
  <c r="BK147" i="3"/>
  <c r="N147" i="3"/>
  <c r="BE147" i="3" s="1"/>
  <c r="BI142" i="3"/>
  <c r="BH142" i="3"/>
  <c r="BG142" i="3"/>
  <c r="BF142" i="3"/>
  <c r="AA142" i="3"/>
  <c r="Y142" i="3"/>
  <c r="W142" i="3"/>
  <c r="BK142" i="3"/>
  <c r="N142" i="3"/>
  <c r="BE142" i="3" s="1"/>
  <c r="BI140" i="3"/>
  <c r="BH140" i="3"/>
  <c r="BG140" i="3"/>
  <c r="BF140" i="3"/>
  <c r="AA140" i="3"/>
  <c r="Y140" i="3"/>
  <c r="W140" i="3"/>
  <c r="BK140" i="3"/>
  <c r="N140" i="3"/>
  <c r="BE140" i="3" s="1"/>
  <c r="BI136" i="3"/>
  <c r="BH136" i="3"/>
  <c r="BG136" i="3"/>
  <c r="BF136" i="3"/>
  <c r="AA136" i="3"/>
  <c r="Y136" i="3"/>
  <c r="W136" i="3"/>
  <c r="BK136" i="3"/>
  <c r="N136" i="3"/>
  <c r="BE136" i="3" s="1"/>
  <c r="BI134" i="3"/>
  <c r="BH134" i="3"/>
  <c r="BG134" i="3"/>
  <c r="BF134" i="3"/>
  <c r="AA134" i="3"/>
  <c r="Y134" i="3"/>
  <c r="W134" i="3"/>
  <c r="BK134" i="3"/>
  <c r="N134" i="3"/>
  <c r="BE134" i="3" s="1"/>
  <c r="BI130" i="3"/>
  <c r="BH130" i="3"/>
  <c r="BG130" i="3"/>
  <c r="BF130" i="3"/>
  <c r="AA130" i="3"/>
  <c r="Y130" i="3"/>
  <c r="W130" i="3"/>
  <c r="BK130" i="3"/>
  <c r="N130" i="3"/>
  <c r="BE130" i="3" s="1"/>
  <c r="BI126" i="3"/>
  <c r="BH126" i="3"/>
  <c r="BG126" i="3"/>
  <c r="BF126" i="3"/>
  <c r="AA126" i="3"/>
  <c r="Y126" i="3"/>
  <c r="W126" i="3"/>
  <c r="BK126" i="3"/>
  <c r="N126" i="3"/>
  <c r="BE126" i="3" s="1"/>
  <c r="BI122" i="3"/>
  <c r="BH122" i="3"/>
  <c r="BG122" i="3"/>
  <c r="BF122" i="3"/>
  <c r="H33" i="3" s="1"/>
  <c r="BA89" i="1" s="1"/>
  <c r="AA122" i="3"/>
  <c r="AA121" i="3" s="1"/>
  <c r="AA120" i="3" s="1"/>
  <c r="AA119" i="3" s="1"/>
  <c r="Y122" i="3"/>
  <c r="Y121" i="3" s="1"/>
  <c r="Y120" i="3" s="1"/>
  <c r="Y119" i="3" s="1"/>
  <c r="W122" i="3"/>
  <c r="W121" i="3" s="1"/>
  <c r="W120" i="3" s="1"/>
  <c r="W119" i="3" s="1"/>
  <c r="AU89" i="1" s="1"/>
  <c r="BK122" i="3"/>
  <c r="BK121" i="3" s="1"/>
  <c r="N122" i="3"/>
  <c r="BE122" i="3" s="1"/>
  <c r="M116" i="3"/>
  <c r="M115" i="3"/>
  <c r="F115" i="3"/>
  <c r="F113" i="3"/>
  <c r="F111" i="3"/>
  <c r="M28" i="3"/>
  <c r="AS89" i="1" s="1"/>
  <c r="M84" i="3"/>
  <c r="M83" i="3"/>
  <c r="F83" i="3"/>
  <c r="M81" i="3"/>
  <c r="F81" i="3"/>
  <c r="F79" i="3"/>
  <c r="O15" i="3"/>
  <c r="E15" i="3"/>
  <c r="F84" i="3" s="1"/>
  <c r="O14" i="3"/>
  <c r="O9" i="3"/>
  <c r="M113" i="3" s="1"/>
  <c r="F6" i="3"/>
  <c r="F78" i="3" s="1"/>
  <c r="AY88" i="1"/>
  <c r="AX88" i="1"/>
  <c r="BI125" i="2"/>
  <c r="BH125" i="2"/>
  <c r="BG125" i="2"/>
  <c r="BF125" i="2"/>
  <c r="BE125" i="2"/>
  <c r="AA125" i="2"/>
  <c r="Y125" i="2"/>
  <c r="W125" i="2"/>
  <c r="BK125" i="2"/>
  <c r="N125" i="2"/>
  <c r="BI124" i="2"/>
  <c r="BH124" i="2"/>
  <c r="BG124" i="2"/>
  <c r="BF124" i="2"/>
  <c r="BE124" i="2"/>
  <c r="AA124" i="2"/>
  <c r="Y124" i="2"/>
  <c r="W124" i="2"/>
  <c r="BK124" i="2"/>
  <c r="N124" i="2"/>
  <c r="BI122" i="2"/>
  <c r="BH122" i="2"/>
  <c r="BG122" i="2"/>
  <c r="BF122" i="2"/>
  <c r="BE122" i="2"/>
  <c r="AA122" i="2"/>
  <c r="Y122" i="2"/>
  <c r="W122" i="2"/>
  <c r="BK122" i="2"/>
  <c r="N122" i="2"/>
  <c r="BI121" i="2"/>
  <c r="BH121" i="2"/>
  <c r="BG121" i="2"/>
  <c r="BF121" i="2"/>
  <c r="BE121" i="2"/>
  <c r="AA121" i="2"/>
  <c r="AA120" i="2" s="1"/>
  <c r="Y121" i="2"/>
  <c r="Y120" i="2" s="1"/>
  <c r="W121" i="2"/>
  <c r="W120" i="2" s="1"/>
  <c r="BK121" i="2"/>
  <c r="BK120" i="2" s="1"/>
  <c r="N120" i="2" s="1"/>
  <c r="N90" i="2" s="1"/>
  <c r="N121" i="2"/>
  <c r="BI119" i="2"/>
  <c r="BH119" i="2"/>
  <c r="BG119" i="2"/>
  <c r="BF119" i="2"/>
  <c r="AA119" i="2"/>
  <c r="Y119" i="2"/>
  <c r="W119" i="2"/>
  <c r="BK119" i="2"/>
  <c r="N119" i="2"/>
  <c r="BE119" i="2" s="1"/>
  <c r="BI118" i="2"/>
  <c r="BH118" i="2"/>
  <c r="BG118" i="2"/>
  <c r="BF118" i="2"/>
  <c r="AA118" i="2"/>
  <c r="Y118" i="2"/>
  <c r="W118" i="2"/>
  <c r="BK118" i="2"/>
  <c r="N118" i="2"/>
  <c r="BE118" i="2" s="1"/>
  <c r="BI117" i="2"/>
  <c r="BH117" i="2"/>
  <c r="BG117" i="2"/>
  <c r="BF117" i="2"/>
  <c r="AA117" i="2"/>
  <c r="Y117" i="2"/>
  <c r="W117" i="2"/>
  <c r="BK117" i="2"/>
  <c r="N117" i="2"/>
  <c r="BE117" i="2" s="1"/>
  <c r="BI116" i="2"/>
  <c r="BH116" i="2"/>
  <c r="BG116" i="2"/>
  <c r="BF116" i="2"/>
  <c r="AA116" i="2"/>
  <c r="Y116" i="2"/>
  <c r="W116" i="2"/>
  <c r="BK116" i="2"/>
  <c r="N116" i="2"/>
  <c r="BE116" i="2" s="1"/>
  <c r="BI115" i="2"/>
  <c r="BH115" i="2"/>
  <c r="BG115" i="2"/>
  <c r="BF115" i="2"/>
  <c r="AA115" i="2"/>
  <c r="Y115" i="2"/>
  <c r="W115" i="2"/>
  <c r="BK115" i="2"/>
  <c r="N115" i="2"/>
  <c r="BE115" i="2" s="1"/>
  <c r="BI114" i="2"/>
  <c r="BH114" i="2"/>
  <c r="BG114" i="2"/>
  <c r="BF114" i="2"/>
  <c r="AA114" i="2"/>
  <c r="Y114" i="2"/>
  <c r="W114" i="2"/>
  <c r="BK114" i="2"/>
  <c r="N114" i="2"/>
  <c r="BE114" i="2" s="1"/>
  <c r="BI113" i="2"/>
  <c r="H36" i="2" s="1"/>
  <c r="BD88" i="1" s="1"/>
  <c r="BH113" i="2"/>
  <c r="BG113" i="2"/>
  <c r="H34" i="2" s="1"/>
  <c r="BB88" i="1" s="1"/>
  <c r="BF113" i="2"/>
  <c r="AA113" i="2"/>
  <c r="AA112" i="2" s="1"/>
  <c r="AA111" i="2" s="1"/>
  <c r="Y113" i="2"/>
  <c r="Y112" i="2" s="1"/>
  <c r="Y111" i="2" s="1"/>
  <c r="W113" i="2"/>
  <c r="BK113" i="2"/>
  <c r="N113" i="2"/>
  <c r="BE113" i="2" s="1"/>
  <c r="M108" i="2"/>
  <c r="M107" i="2"/>
  <c r="F107" i="2"/>
  <c r="F105" i="2"/>
  <c r="F103" i="2"/>
  <c r="M28" i="2"/>
  <c r="AS88" i="1" s="1"/>
  <c r="M84" i="2"/>
  <c r="M83" i="2"/>
  <c r="F83" i="2"/>
  <c r="F81" i="2"/>
  <c r="F79" i="2"/>
  <c r="O15" i="2"/>
  <c r="E15" i="2"/>
  <c r="F84" i="2" s="1"/>
  <c r="O14" i="2"/>
  <c r="O9" i="2"/>
  <c r="M81" i="2" s="1"/>
  <c r="F6" i="2"/>
  <c r="F102" i="2" s="1"/>
  <c r="AK27" i="1"/>
  <c r="AM83" i="1"/>
  <c r="L83" i="1"/>
  <c r="AM82" i="1"/>
  <c r="L82" i="1"/>
  <c r="AM80" i="1"/>
  <c r="L80" i="1"/>
  <c r="L78" i="1"/>
  <c r="L77" i="1"/>
  <c r="AS87" i="1" l="1"/>
  <c r="F116" i="3"/>
  <c r="W112" i="2"/>
  <c r="W111" i="2" s="1"/>
  <c r="AU88" i="1" s="1"/>
  <c r="AU87" i="1" s="1"/>
  <c r="F78" i="2"/>
  <c r="H35" i="3"/>
  <c r="BC89" i="1" s="1"/>
  <c r="BK176" i="3"/>
  <c r="N176" i="3" s="1"/>
  <c r="N91" i="3" s="1"/>
  <c r="BK182" i="3"/>
  <c r="N182" i="3" s="1"/>
  <c r="N92" i="3" s="1"/>
  <c r="H36" i="3"/>
  <c r="BD89" i="1" s="1"/>
  <c r="BD87" i="1" s="1"/>
  <c r="W35" i="1" s="1"/>
  <c r="H34" i="3"/>
  <c r="BB89" i="1" s="1"/>
  <c r="BB87" i="1" s="1"/>
  <c r="AX87" i="1" s="1"/>
  <c r="BK285" i="3"/>
  <c r="N285" i="3" s="1"/>
  <c r="N95" i="3" s="1"/>
  <c r="H35" i="2"/>
  <c r="BC88" i="1" s="1"/>
  <c r="BK112" i="2"/>
  <c r="N112" i="2" s="1"/>
  <c r="N89" i="2" s="1"/>
  <c r="M33" i="2"/>
  <c r="AW88" i="1" s="1"/>
  <c r="M32" i="3"/>
  <c r="AV89" i="1" s="1"/>
  <c r="H32" i="3"/>
  <c r="AZ89" i="1" s="1"/>
  <c r="BK295" i="3"/>
  <c r="N295" i="3" s="1"/>
  <c r="N97" i="3" s="1"/>
  <c r="N296" i="3"/>
  <c r="N98" i="3" s="1"/>
  <c r="M32" i="2"/>
  <c r="AV88" i="1" s="1"/>
  <c r="H32" i="2"/>
  <c r="AZ88" i="1" s="1"/>
  <c r="BK120" i="3"/>
  <c r="N121" i="3"/>
  <c r="N90" i="3" s="1"/>
  <c r="M105" i="2"/>
  <c r="M33" i="3"/>
  <c r="AW89" i="1" s="1"/>
  <c r="F110" i="3"/>
  <c r="F108" i="2"/>
  <c r="H33" i="2"/>
  <c r="BA88" i="1" s="1"/>
  <c r="BA87" i="1" s="1"/>
  <c r="AZ87" i="1" l="1"/>
  <c r="BC87" i="1"/>
  <c r="W34" i="1" s="1"/>
  <c r="W33" i="1"/>
  <c r="AT88" i="1"/>
  <c r="BK111" i="2"/>
  <c r="N111" i="2" s="1"/>
  <c r="N88" i="2" s="1"/>
  <c r="M27" i="2" s="1"/>
  <c r="M30" i="2" s="1"/>
  <c r="W32" i="1"/>
  <c r="AW87" i="1"/>
  <c r="AK32" i="1" s="1"/>
  <c r="N120" i="3"/>
  <c r="N89" i="3" s="1"/>
  <c r="BK119" i="3"/>
  <c r="N119" i="3" s="1"/>
  <c r="N88" i="3" s="1"/>
  <c r="AV87" i="1"/>
  <c r="W31" i="1"/>
  <c r="AT89" i="1"/>
  <c r="AY87" i="1" l="1"/>
  <c r="L94" i="2"/>
  <c r="M27" i="3"/>
  <c r="M30" i="3" s="1"/>
  <c r="L102" i="3"/>
  <c r="AK31" i="1"/>
  <c r="AT87" i="1"/>
  <c r="AG88" i="1"/>
  <c r="L38" i="2"/>
  <c r="AN88" i="1" l="1"/>
  <c r="AG89" i="1"/>
  <c r="AN89" i="1" s="1"/>
  <c r="L38" i="3"/>
  <c r="AG87" i="1" l="1"/>
  <c r="AN87" i="1" l="1"/>
  <c r="AN93" i="1" s="1"/>
  <c r="AG93" i="1"/>
  <c r="AK26" i="1"/>
  <c r="AK29" i="1" s="1"/>
  <c r="AK37" i="1" s="1"/>
</calcChain>
</file>

<file path=xl/sharedStrings.xml><?xml version="1.0" encoding="utf-8"?>
<sst xmlns="http://schemas.openxmlformats.org/spreadsheetml/2006/main" count="2614" uniqueCount="661">
  <si>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</si>
  <si>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</si>
  <si>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</si>
  <si>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</si>
  <si>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</si>
  <si>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</si>
  <si>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</si>
  <si>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</si>
  <si>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</si>
  <si>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</t>
  </si>
  <si>
    <t>15</t>
  </si>
  <si>
    <t>v ---  níže se nacházejí doplnkové a pomocné údaje k sestavám  --- v</t>
  </si>
  <si>
    <t>0,001</t>
  </si>
  <si>
    <t>Kód:</t>
  </si>
  <si>
    <t>Stavba:</t>
  </si>
  <si>
    <t>Oprava vodovodu ul. Hlubinská</t>
  </si>
  <si>
    <t>0,1</t>
  </si>
  <si>
    <t>JKSO:</t>
  </si>
  <si>
    <t>CC-CZ:</t>
  </si>
  <si>
    <t>Místo:</t>
  </si>
  <si>
    <t xml:space="preserve"> </t>
  </si>
  <si>
    <t>Datum:</t>
  </si>
  <si>
    <t>25.5.2017</t>
  </si>
  <si>
    <t>10</t>
  </si>
  <si>
    <t>100</t>
  </si>
  <si>
    <t>Objednatel:</t>
  </si>
  <si>
    <t>IČ:</t>
  </si>
  <si>
    <t>SMO</t>
  </si>
  <si>
    <t>DIČ:</t>
  </si>
  <si>
    <t>Zhotovitel:</t>
  </si>
  <si>
    <t>Projektant:</t>
  </si>
  <si>
    <t>OVAK a.s.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</si>
  <si>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</si>
  <si>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</si>
  <si>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</si>
  <si>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</si>
  <si>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</si>
  <si>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</si>
  <si>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</si>
  <si>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</si>
  <si>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</si>
  <si>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</si>
  <si>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</si>
  <si>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</si>
  <si>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</si>
  <si>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</si>
  <si>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</si>
  <si>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</si>
  <si>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</si>
  <si>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</si>
  <si>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</si>
  <si>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</si>
  <si>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</si>
  <si>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</si>
  <si>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</si>
  <si>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</si>
  <si>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</si>
  <si>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</si>
  <si>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</si>
  <si>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</si>
  <si>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</si>
  <si>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</si>
  <si>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</si>
  <si>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</si>
  <si>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</si>
  <si>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</si>
  <si>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</si>
  <si>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</si>
  <si>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</si>
  <si>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</si>
  <si>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</si>
  <si>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</si>
  <si>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</si>
  <si>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</si>
  <si>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</si>
  <si>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</si>
  <si>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{815c8a2b-b3bf-4f3a-b1bd-e1d6f0a07d47}</t>
  </si>
  <si>
    <t>{00000000-0000-0000-0000-000000000000}</t>
  </si>
  <si>
    <t>Ostatní a vedlejší náklady</t>
  </si>
  <si>
    <t>{c3acf7ce-f20b-40f6-bf24-504e02693d43}</t>
  </si>
  <si>
    <t>Oprava vodovodu</t>
  </si>
  <si>
    <t>{7b798347-da4d-48b6-8f5f-675f866df2e2}</t>
  </si>
  <si>
    <t>2) Ostatní náklady ze souhrnného listu</t>
  </si>
  <si>
    <t>Procent. zadání_x000D_
[% nákladů rozpočtu]</t>
  </si>
  <si>
    <t>Zařazení nákladů</t>
  </si>
  <si>
    <t>Celkové náklady za stavbu 1) + 2)</t>
  </si>
  <si>
    <t>Zpět na list:</t>
  </si>
  <si>
    <t>2</t>
  </si>
  <si>
    <t>Objekt:</t>
  </si>
  <si>
    <t>0 - Ostatní a vedlejší náklady</t>
  </si>
  <si>
    <t>Náklady z rozpočtu</t>
  </si>
  <si>
    <t>Ostatní náklady</t>
  </si>
  <si>
    <t>Kód - Popis</t>
  </si>
  <si>
    <t>Cena celkem [CZK]</t>
  </si>
  <si>
    <t>1) Náklady z rozpočtu</t>
  </si>
  <si>
    <t>-1</t>
  </si>
  <si>
    <t>VRN -  Vedlejší rozpočtové náklady</t>
  </si>
  <si>
    <t xml:space="preserve">    OST -  Ostatní</t>
  </si>
  <si>
    <t>2) Ostatní náklady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</si>
  <si>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</si>
  <si>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</si>
  <si>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</si>
  <si>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</si>
  <si>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</si>
  <si>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</si>
  <si>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</si>
  <si>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</si>
  <si>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</si>
  <si>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</si>
  <si>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</si>
  <si>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</si>
  <si>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</si>
  <si>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5</t>
  </si>
  <si>
    <t>ROZPOCET</t>
  </si>
  <si>
    <t>K</t>
  </si>
  <si>
    <t>R001</t>
  </si>
  <si>
    <t>Náklady na vytýčení všech inženýrských sítí na staveništi u jednotlivých správců a majitelů, před zahájením stavebních prací, včetně provedení ochranných opatření pro zabezpečení stávajících inženýrských sítí a podzemních vedení</t>
  </si>
  <si>
    <t>kpl</t>
  </si>
  <si>
    <t>512</t>
  </si>
  <si>
    <t>-1896240387</t>
  </si>
  <si>
    <t>R004</t>
  </si>
  <si>
    <t>Dočasné dopravní značení</t>
  </si>
  <si>
    <t>2092628384</t>
  </si>
  <si>
    <t>3</t>
  </si>
  <si>
    <t>R005</t>
  </si>
  <si>
    <t>Informační tabule (vyhotovení umístění po dobu stavby, demontáž)</t>
  </si>
  <si>
    <t>1551479946</t>
  </si>
  <si>
    <t>4</t>
  </si>
  <si>
    <t>R008</t>
  </si>
  <si>
    <t>Provizorní ohrazení staveniště, přechody pro chodce (zřízení, instalace a následná likvidace přechodů pro pěší a dočasných přejezdů pro vozidla, provizorní ohrazení výkopů vč. následné likvidace</t>
  </si>
  <si>
    <t>1836818983</t>
  </si>
  <si>
    <t>R011</t>
  </si>
  <si>
    <t>Čištění komunikace po celou dobu realizace stavby</t>
  </si>
  <si>
    <t>359678253</t>
  </si>
  <si>
    <t>6</t>
  </si>
  <si>
    <t>R012</t>
  </si>
  <si>
    <t>Vytýčení stavby</t>
  </si>
  <si>
    <t>-1223023281</t>
  </si>
  <si>
    <t>7</t>
  </si>
  <si>
    <t>VRN-01</t>
  </si>
  <si>
    <t>Vybudování, provoz a likvidace staveniště</t>
  </si>
  <si>
    <t>-1094571515</t>
  </si>
  <si>
    <t>8</t>
  </si>
  <si>
    <t>R006</t>
  </si>
  <si>
    <t>Geodetické zaměření skutečného provedení stavby</t>
  </si>
  <si>
    <t>1988159811</t>
  </si>
  <si>
    <t>9</t>
  </si>
  <si>
    <t>R009-1</t>
  </si>
  <si>
    <t>Vypracování dokumentace skutečného provedení stavby</t>
  </si>
  <si>
    <t>-742124573</t>
  </si>
  <si>
    <t>R017</t>
  </si>
  <si>
    <t>Průběžné geodetické zaměření stavby</t>
  </si>
  <si>
    <t>-1415462151</t>
  </si>
  <si>
    <t>11</t>
  </si>
  <si>
    <t>R024</t>
  </si>
  <si>
    <t>Kompletační činnost a příprava k odevzdání stavby zadavateli</t>
  </si>
  <si>
    <t>Kpl</t>
  </si>
  <si>
    <t>-246415062</t>
  </si>
  <si>
    <t>p</t>
  </si>
  <si>
    <t>Podklad komunikace</t>
  </si>
  <si>
    <t>m2</t>
  </si>
  <si>
    <t>564,4</t>
  </si>
  <si>
    <t>asf</t>
  </si>
  <si>
    <t>plocha asfaltů</t>
  </si>
  <si>
    <t>920</t>
  </si>
  <si>
    <t>v_3_1</t>
  </si>
  <si>
    <t>výkop tř. 3 řad - bez povrchů</t>
  </si>
  <si>
    <t>m3</t>
  </si>
  <si>
    <t>912,475</t>
  </si>
  <si>
    <t>v3</t>
  </si>
  <si>
    <t>Výkop přípojek</t>
  </si>
  <si>
    <t>97,75</t>
  </si>
  <si>
    <t>OD1</t>
  </si>
  <si>
    <t>Odvoz</t>
  </si>
  <si>
    <t>984,305</t>
  </si>
  <si>
    <t>1 - Oprava vodovodu</t>
  </si>
  <si>
    <t>l</t>
  </si>
  <si>
    <t>lože potrubí</t>
  </si>
  <si>
    <t>62,7</t>
  </si>
  <si>
    <t>O</t>
  </si>
  <si>
    <t>Obsypání</t>
  </si>
  <si>
    <t>277,75</t>
  </si>
  <si>
    <t>z</t>
  </si>
  <si>
    <t>Zásyp</t>
  </si>
  <si>
    <t>669,775</t>
  </si>
  <si>
    <t>HSV - Práce a dodávky HSV</t>
  </si>
  <si>
    <t xml:space="preserve">    1 - Zemní práce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</si>
  <si>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</si>
  <si>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</si>
  <si>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</si>
  <si>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</si>
  <si>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</si>
  <si>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</si>
  <si>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M - Práce a dodávky M</t>
  </si>
  <si>
    <t xml:space="preserve">    46-M - Zemní práce při extr.mont.pracích</t>
  </si>
  <si>
    <t>113107213</t>
  </si>
  <si>
    <t>Odstranění podkladu pl přes 200 m2 z kameniva těženého tl 300 mm</t>
  </si>
  <si>
    <t>-1478940886</t>
  </si>
  <si>
    <t>506*1 "D.1.2 - Situace</t>
  </si>
  <si>
    <t>VV</t>
  </si>
  <si>
    <t>(55*0,8)+(1,6*1*9)"D.2.2 - Situace</t>
  </si>
  <si>
    <t>Součet</t>
  </si>
  <si>
    <t>113154364</t>
  </si>
  <si>
    <t>Frézování živičného krytu tl 100 mm pruh š 2 m pl do 10000 m2 s překážkami v trase</t>
  </si>
  <si>
    <t>548404412</t>
  </si>
  <si>
    <t xml:space="preserve">506*1,6 </t>
  </si>
  <si>
    <t>(51*1,6)+(2*1,6*9)</t>
  </si>
  <si>
    <t>Součet "D.1.2 - Situace, D.1.5 - Vzor. ulož. potrubí</t>
  </si>
  <si>
    <t>120901121</t>
  </si>
  <si>
    <t>Bourání zdiva z betonu prostého neprokládaného v odkopávkách nebo prokopávkách ručně</t>
  </si>
  <si>
    <t>-771229720</t>
  </si>
  <si>
    <t>1,5*2,5*7,5</t>
  </si>
  <si>
    <t>1,1*0,5*9,2</t>
  </si>
  <si>
    <t>130001101</t>
  </si>
  <si>
    <t>Příplatek za ztížení vykopávky v blízkosti pozemního vedení</t>
  </si>
  <si>
    <t>-1147238323</t>
  </si>
  <si>
    <t>v_3_1*0,2</t>
  </si>
  <si>
    <t>132201101</t>
  </si>
  <si>
    <t>Hloubení rýh š do 600 mm v hornině tř. 3 objemu do 100 m3</t>
  </si>
  <si>
    <t>1293953700</t>
  </si>
  <si>
    <t>55*0,8*1,7</t>
  </si>
  <si>
    <t>9*1,5*1*1,7</t>
  </si>
  <si>
    <t>Součet "D.2.2 - Situace</t>
  </si>
  <si>
    <t>132201109</t>
  </si>
  <si>
    <t>Příplatek za lepivost k hloubení rýh š do 600 mm v hornině tř. 3</t>
  </si>
  <si>
    <t>617745827</t>
  </si>
  <si>
    <t>v3*0,3</t>
  </si>
  <si>
    <t>132201202</t>
  </si>
  <si>
    <t>Hloubení rýh š do 2000 mm v hornině tř. 3 objemu do 1000 m3</t>
  </si>
  <si>
    <t>1658991166</t>
  </si>
  <si>
    <t>506*1,7*1,0</t>
  </si>
  <si>
    <t>24*1,0*1,7</t>
  </si>
  <si>
    <t>1,5*1,5*1,7*3</t>
  </si>
  <si>
    <t>Součet "D.1.2 - Situace, D.1.3 -Podélný profil vodovodu</t>
  </si>
  <si>
    <t>132201209</t>
  </si>
  <si>
    <t>Příplatek za lepivost k hloubení rýh š do 2000 mm v hornině tř. 3</t>
  </si>
  <si>
    <t>363898753</t>
  </si>
  <si>
    <t>v_3_1*0,3</t>
  </si>
  <si>
    <t>151101101</t>
  </si>
  <si>
    <t>Zřízení příložného pažení a rozepření stěn rýh hl do 2 m</t>
  </si>
  <si>
    <t>-630068954</t>
  </si>
  <si>
    <t>530*2*2 "D.1.3 -Podélný profil vodovodu</t>
  </si>
  <si>
    <t>151101111</t>
  </si>
  <si>
    <t>Odstranění příložného pažení a rozepření stěn rýh hl do 2 m</t>
  </si>
  <si>
    <t>-880704132</t>
  </si>
  <si>
    <t>161101101</t>
  </si>
  <si>
    <t>Svislé přemístění výkopku z horniny tř. 1 až 4 hl výkopu do 2,5 m</t>
  </si>
  <si>
    <t>1287675102</t>
  </si>
  <si>
    <t>v_3_1+v3</t>
  </si>
  <si>
    <t>12</t>
  </si>
  <si>
    <t>162701105</t>
  </si>
  <si>
    <t>Vodorovné přemístění do 10000 m výkopku/sypaniny z horniny tř. 1 až 4</t>
  </si>
  <si>
    <t>-1661152779</t>
  </si>
  <si>
    <t>v3+(v_3_1-(24*0,9*1,2))</t>
  </si>
  <si>
    <t>13</t>
  </si>
  <si>
    <t>167101102</t>
  </si>
  <si>
    <t>Nakládání výkopku z hornin tř. 1 až 4 přes 100 m3</t>
  </si>
  <si>
    <t>704790998</t>
  </si>
  <si>
    <t>14</t>
  </si>
  <si>
    <t>174101101</t>
  </si>
  <si>
    <t>Zásyp jam, šachet rýh nebo kolem objektů sypaninou se zhutněním</t>
  </si>
  <si>
    <t>-339213653</t>
  </si>
  <si>
    <t>(v3+v_3_1)-(l+O)</t>
  </si>
  <si>
    <t>M</t>
  </si>
  <si>
    <t>583336880</t>
  </si>
  <si>
    <t>kamenivo těžené hrubé frakce 32-63</t>
  </si>
  <si>
    <t>t</t>
  </si>
  <si>
    <t>-1907757840</t>
  </si>
  <si>
    <t>(z-(20*0,9*1,2))*1,8</t>
  </si>
  <si>
    <t>16</t>
  </si>
  <si>
    <t>175101201</t>
  </si>
  <si>
    <t>Obsypání objektu nad přilehlým původním terénem sypaninou bez prohození, uloženou do 3 m</t>
  </si>
  <si>
    <t>844866228</t>
  </si>
  <si>
    <t>530*1,1*0,45 "D.1.2 - Situace, D.1.5 - Vzor. ulož. potrubí</t>
  </si>
  <si>
    <t>55*0,8*0,35 "D.2.2 - Situace, D.2.4 - Vzor. ulož. potrubí</t>
  </si>
  <si>
    <t>17</t>
  </si>
  <si>
    <t>583313450</t>
  </si>
  <si>
    <t>kamenivo těžené drobné frakce 0-4</t>
  </si>
  <si>
    <t>-2069076101</t>
  </si>
  <si>
    <t>O*1,8</t>
  </si>
  <si>
    <t>18</t>
  </si>
  <si>
    <t>181301101</t>
  </si>
  <si>
    <t>Rozprostření ornice tl vrstvy do 100 mm pl do 500 m2 v rovině nebo ve svahu do 1:5</t>
  </si>
  <si>
    <t>-736484350</t>
  </si>
  <si>
    <t>24*2</t>
  </si>
  <si>
    <t>19</t>
  </si>
  <si>
    <t>181411121</t>
  </si>
  <si>
    <t>Založení lučního trávníku výsevem plochy do 1000 m2 v rovině a ve svahu do 1:5</t>
  </si>
  <si>
    <t>721823083</t>
  </si>
  <si>
    <t>48</t>
  </si>
  <si>
    <t>20</t>
  </si>
  <si>
    <t>005724720</t>
  </si>
  <si>
    <t>osivo směs travní krajinná - rovinná</t>
  </si>
  <si>
    <t>kg</t>
  </si>
  <si>
    <t>-1625558111</t>
  </si>
  <si>
    <t>184807111</t>
  </si>
  <si>
    <t>Zřízení ochrany stromu bedněním</t>
  </si>
  <si>
    <t>302012352</t>
  </si>
  <si>
    <t>2,498*20</t>
  </si>
  <si>
    <t>22</t>
  </si>
  <si>
    <t>184807112</t>
  </si>
  <si>
    <t>Odstranění ochrany stromu bedněním</t>
  </si>
  <si>
    <t>-1787841146</t>
  </si>
  <si>
    <t>23</t>
  </si>
  <si>
    <t>451572111</t>
  </si>
  <si>
    <t>Lože pod potrubí otevřený výkop z kameniva drobného těženého</t>
  </si>
  <si>
    <t>-1592879516</t>
  </si>
  <si>
    <t>530*1,1*0,1  "D.1.2 - Situace, D.1.5 - Vzor. ulož. potrubí</t>
  </si>
  <si>
    <t>55*0,8*0,1 "D.2.2 - Situace, D.2.4 - Vzor. ulož. potrubí</t>
  </si>
  <si>
    <t>24</t>
  </si>
  <si>
    <t>452313121</t>
  </si>
  <si>
    <t>Podkladní bloky z betonu prostého tř. C 8/10 otevřený výkop</t>
  </si>
  <si>
    <t>-1978803564</t>
  </si>
  <si>
    <t>25</t>
  </si>
  <si>
    <t>564861111</t>
  </si>
  <si>
    <t>Podklad ze štěrkodrtě ŠD tl 200 mm</t>
  </si>
  <si>
    <t>-1651060021</t>
  </si>
  <si>
    <t>p  "D.1.2 - Situace, D.1.5 - Vzor. ulož. potrubí</t>
  </si>
  <si>
    <t>26</t>
  </si>
  <si>
    <t>565155111</t>
  </si>
  <si>
    <t>Asfaltový beton vrstva podkladní ACP 16 (obalované kamenivo OKS) tl 70 mm š do 3 m</t>
  </si>
  <si>
    <t>609548477</t>
  </si>
  <si>
    <t>27</t>
  </si>
  <si>
    <t>573111112</t>
  </si>
  <si>
    <t>Postřik živičný infiltrační s posypem z asfaltu množství 1 kg/m2</t>
  </si>
  <si>
    <t>1733113033</t>
  </si>
  <si>
    <t>28</t>
  </si>
  <si>
    <t>573211111</t>
  </si>
  <si>
    <t>Postřik živičný spojovací z asfaltu v množství do 0,70 kg/m2</t>
  </si>
  <si>
    <t>-68782621</t>
  </si>
  <si>
    <t>29</t>
  </si>
  <si>
    <t>577144131</t>
  </si>
  <si>
    <t>Asfaltový beton vrstva obrusná ACO 11 (ABS) tř. I tl 50 mm š do 3 m z modifikovaného asfaltu</t>
  </si>
  <si>
    <t>-1148045709</t>
  </si>
  <si>
    <t>asf  "D.1.2 - Situace, D.1.5 - Vzor. ulož. potrubí</t>
  </si>
  <si>
    <t>30</t>
  </si>
  <si>
    <t>599141111</t>
  </si>
  <si>
    <t>Vyplnění spár mezi silničními dílci živičnou zálivkou</t>
  </si>
  <si>
    <t>m</t>
  </si>
  <si>
    <t>-450049690</t>
  </si>
  <si>
    <t>31</t>
  </si>
  <si>
    <t>857242121</t>
  </si>
  <si>
    <t>Montáž litinových tvarovek jednoosých přírubových otevřený výkop DN 80</t>
  </si>
  <si>
    <t>kus</t>
  </si>
  <si>
    <t>258875881</t>
  </si>
  <si>
    <t>2 "D.1.4 - Kladečské schéma vodovodu</t>
  </si>
  <si>
    <t>32</t>
  </si>
  <si>
    <t>552540470</t>
  </si>
  <si>
    <t>koleno přírubové z tvárné litiny,práškový epoxid, tl.250µm s patkou N-kus DN 80 mm</t>
  </si>
  <si>
    <t>-796133863</t>
  </si>
  <si>
    <t>33</t>
  </si>
  <si>
    <t>552532370</t>
  </si>
  <si>
    <t>trouba přírubová litinová práškový epoxid tl.250µm FF DN 80 mm délka 300 mm</t>
  </si>
  <si>
    <t>-1653557329</t>
  </si>
  <si>
    <t>34</t>
  </si>
  <si>
    <t>857313131</t>
  </si>
  <si>
    <t>Montáž litinových tvarovek odbočných hrdlových otevřený výkop s integrovaným těsněním DN 150</t>
  </si>
  <si>
    <t>1131454546</t>
  </si>
  <si>
    <t>1 "D.1.4 - Kladečské schéma vodovodu</t>
  </si>
  <si>
    <t>35</t>
  </si>
  <si>
    <t>552540140</t>
  </si>
  <si>
    <t>koleno přírubové z tvárné litiny,práškový epoxid, tl.250µm FFK-kus DN 150- 45°</t>
  </si>
  <si>
    <t>-1148572179</t>
  </si>
  <si>
    <t>36</t>
  </si>
  <si>
    <t>857354121</t>
  </si>
  <si>
    <t>Montáž litinových tvarovek odbočných přírubových otevřený výkop DN 200</t>
  </si>
  <si>
    <t>1774579300</t>
  </si>
  <si>
    <t>37</t>
  </si>
  <si>
    <t>552535350</t>
  </si>
  <si>
    <t>tvarovka přírubová litinová s přírubovou odbočkou,práškový epoxid, tl.250µm T-kus DN 200/150 mm</t>
  </si>
  <si>
    <t>-532882876</t>
  </si>
  <si>
    <t>38</t>
  </si>
  <si>
    <t>799315000017</t>
  </si>
  <si>
    <t xml:space="preserve">SPOJKA S PŘÍRUBOU DN 200 </t>
  </si>
  <si>
    <t>-1504094943</t>
  </si>
  <si>
    <t>39</t>
  </si>
  <si>
    <t>871161141</t>
  </si>
  <si>
    <t>Montáž potrubí z PE100 SDR 11 otevřený výkop svařovaných na tupo D 32 x 3,0 mm</t>
  </si>
  <si>
    <t>1271007987</t>
  </si>
  <si>
    <t>20 "D.1.4 - Kladečské schéma vodovodu</t>
  </si>
  <si>
    <t>40</t>
  </si>
  <si>
    <t>286159260</t>
  </si>
  <si>
    <t>trubka vodovodní tlaková RC protect (PE 100 RC) 32x3,0 SDR 11</t>
  </si>
  <si>
    <t>-2122900520</t>
  </si>
  <si>
    <t>41</t>
  </si>
  <si>
    <t>871211141</t>
  </si>
  <si>
    <t>Montáž potrubí z PE100 SDR 11 otevřený výkop svařovaných na tupo D 63 x 5,8 mm</t>
  </si>
  <si>
    <t>-1052444291</t>
  </si>
  <si>
    <t>35 "D.1.4 - Kladečské schéma vodovodu</t>
  </si>
  <si>
    <t>42</t>
  </si>
  <si>
    <t>286159290</t>
  </si>
  <si>
    <t>trubka vodovodní tlaková RC protect (PE 100 RC) 63x5,8 SDR 11, kotouče 100 m</t>
  </si>
  <si>
    <t>-1865982144</t>
  </si>
  <si>
    <t>43</t>
  </si>
  <si>
    <t>871211141.1</t>
  </si>
  <si>
    <t>Montáž potrubí z PE100 SDR 11 otevřený výkop svařovaných na tupo D 63 x 5,8 mm-suchovod</t>
  </si>
  <si>
    <t>-743414279</t>
  </si>
  <si>
    <t>250 "D.1.4 - Kladečské schéma vodovodu</t>
  </si>
  <si>
    <t>44</t>
  </si>
  <si>
    <t>286131130</t>
  </si>
  <si>
    <t>potrubí vodovodní PE100 PN16 SDR11 6 m, 100 m, 63 x 5,8 mm-suchovod</t>
  </si>
  <si>
    <t>521387534</t>
  </si>
  <si>
    <t>45</t>
  </si>
  <si>
    <t>286131100</t>
  </si>
  <si>
    <t>potrubí vodovodní PE100 PN16 SDR11 6 m, 100 m, 32 x 3,0 mm-suchovod</t>
  </si>
  <si>
    <t>879218791</t>
  </si>
  <si>
    <t>46</t>
  </si>
  <si>
    <t>653105002516</t>
  </si>
  <si>
    <t>TVAROVKA ISO T KUS REDUKOVANÝ DN 50-25-suchovod</t>
  </si>
  <si>
    <t>940445313</t>
  </si>
  <si>
    <t>47</t>
  </si>
  <si>
    <t>871241141</t>
  </si>
  <si>
    <t>Montáž potrubí z PE100 SDR 11 otevřený výkop svařovaných na tupo D 90 x 8,2 mm</t>
  </si>
  <si>
    <t>1731494342</t>
  </si>
  <si>
    <t>1,5 "D.1.4 - Kladečské schéma vodovodu</t>
  </si>
  <si>
    <t>286159310</t>
  </si>
  <si>
    <t xml:space="preserve">trubka vodovodní tlaková RC protect (PE 100 RC) 90x8,2 SDR 11,tyče </t>
  </si>
  <si>
    <t>-1119781210</t>
  </si>
  <si>
    <t>49</t>
  </si>
  <si>
    <t>871321211</t>
  </si>
  <si>
    <t>Montáž potrubí z PE100 SDR 11 otevřený výkop svařovaných elektrotvarovkou D 160 x 14,6 mm</t>
  </si>
  <si>
    <t>-1435227323</t>
  </si>
  <si>
    <t>530 "D.1.4 - Kladečské schéma vodovodu</t>
  </si>
  <si>
    <t>50</t>
  </si>
  <si>
    <t>286159350</t>
  </si>
  <si>
    <t>trubka vodovodní tlaková RC protect (PE 100 RC) 160x14,6 SDR 11 tyče 12 m</t>
  </si>
  <si>
    <t>2097831166</t>
  </si>
  <si>
    <t>51</t>
  </si>
  <si>
    <t>877261101</t>
  </si>
  <si>
    <t>Montáž elektrospojek na potrubí z PE trub D 90</t>
  </si>
  <si>
    <t>1098210897</t>
  </si>
  <si>
    <t>52</t>
  </si>
  <si>
    <t>286530240</t>
  </si>
  <si>
    <t>elektrospojka PE typ LU, d 90 mm</t>
  </si>
  <si>
    <t>-457061642</t>
  </si>
  <si>
    <t>53</t>
  </si>
  <si>
    <t>28653601-2.2</t>
  </si>
  <si>
    <t>otočná příruba PP/ocel, D 90</t>
  </si>
  <si>
    <t>755175597</t>
  </si>
  <si>
    <t>54</t>
  </si>
  <si>
    <t>286535980</t>
  </si>
  <si>
    <t>nákružek tlakový lemový IPE D 90 mm</t>
  </si>
  <si>
    <t>-232617495</t>
  </si>
  <si>
    <t>55</t>
  </si>
  <si>
    <t>877321101</t>
  </si>
  <si>
    <t>Montáž elektrospojek na potrubí z PE trub D 160</t>
  </si>
  <si>
    <t>-250778220</t>
  </si>
  <si>
    <t>5 "D.1.4 - Kladečské schéma vodovodu</t>
  </si>
  <si>
    <t>56</t>
  </si>
  <si>
    <t>286159780</t>
  </si>
  <si>
    <t>elektrospojka SDR 11, PE 100, PN 16 d 160</t>
  </si>
  <si>
    <t>-1555852658</t>
  </si>
  <si>
    <t>57</t>
  </si>
  <si>
    <t>286149690</t>
  </si>
  <si>
    <t>elektro T-kus redukovaný, PE 100, PN 16, d 160-90</t>
  </si>
  <si>
    <t>-1034645391</t>
  </si>
  <si>
    <t>58</t>
  </si>
  <si>
    <t>286536000</t>
  </si>
  <si>
    <t>nákružek tlakový lemový IPE D 160 mm</t>
  </si>
  <si>
    <t>-2147168322</t>
  </si>
  <si>
    <t>59</t>
  </si>
  <si>
    <t>286536010-2</t>
  </si>
  <si>
    <t>Otočná příruba PP/ocel PN10/16 D 160 mm</t>
  </si>
  <si>
    <t>1748617515</t>
  </si>
  <si>
    <t>60</t>
  </si>
  <si>
    <t>877321125</t>
  </si>
  <si>
    <t>Montáž elektro navrtávacích T-kusů ventil a 360° otočná odbočka na potrubí z PE trub D 160/32</t>
  </si>
  <si>
    <t>-1353935404</t>
  </si>
  <si>
    <t>4 "D.1.4 - Kladečské schéma vodovodu</t>
  </si>
  <si>
    <t>61</t>
  </si>
  <si>
    <t>286140560</t>
  </si>
  <si>
    <t>navrtávací T-kus s ventilem, s odbočkou 360°, 160-32</t>
  </si>
  <si>
    <t>2058520606</t>
  </si>
  <si>
    <t>62</t>
  </si>
  <si>
    <t>632002502516</t>
  </si>
  <si>
    <t>TVAROVKA ISO SPOJKA DN 25-25</t>
  </si>
  <si>
    <t>1220865717</t>
  </si>
  <si>
    <t>63</t>
  </si>
  <si>
    <t>286149740</t>
  </si>
  <si>
    <t>elektroredukce, PE 100, PN 16, d 63-32</t>
  </si>
  <si>
    <t>2107814656</t>
  </si>
  <si>
    <t>64</t>
  </si>
  <si>
    <t>799315000019</t>
  </si>
  <si>
    <t>Příruba DN 50 jištěná ( 56 - 71mm)</t>
  </si>
  <si>
    <t>-161167874</t>
  </si>
  <si>
    <t>65</t>
  </si>
  <si>
    <t>877321126</t>
  </si>
  <si>
    <t>Montáž elektro navrtávacích T-kusů ventil a 360° otočná odbočka na potrubí z PE trub D 160/63</t>
  </si>
  <si>
    <t>-1996152927</t>
  </si>
  <si>
    <t>66</t>
  </si>
  <si>
    <t>286140570</t>
  </si>
  <si>
    <t>navrtávací T-kus s ventilem, s odbočkou 360°, 160-63</t>
  </si>
  <si>
    <t>2059668265</t>
  </si>
  <si>
    <t>67</t>
  </si>
  <si>
    <t>7.7.3.1050</t>
  </si>
  <si>
    <t>zemní teleskopická souprava přípojková, rozsah 1,05-1,75 m</t>
  </si>
  <si>
    <t>ks</t>
  </si>
  <si>
    <t>-1724408665</t>
  </si>
  <si>
    <t>68</t>
  </si>
  <si>
    <t>891241111</t>
  </si>
  <si>
    <t>Montáž vodovodních šoupátek otevřený výkop DN 80</t>
  </si>
  <si>
    <t>-150887339</t>
  </si>
  <si>
    <t>69</t>
  </si>
  <si>
    <t>422213030</t>
  </si>
  <si>
    <t>šoupátko pitná voda, GGG50 F4, PN10/16 DN  80 x 180 mm</t>
  </si>
  <si>
    <t>1719021174</t>
  </si>
  <si>
    <t>70</t>
  </si>
  <si>
    <t>7.5.5.650</t>
  </si>
  <si>
    <t>zemní teleskopická souprava  pro šoupě DN 65-80, rozsah 0,85-1,45 m</t>
  </si>
  <si>
    <t>1970801362</t>
  </si>
  <si>
    <t>71</t>
  </si>
  <si>
    <t>891247111</t>
  </si>
  <si>
    <t>Montáž hydrantů podzemních DN 80</t>
  </si>
  <si>
    <t>601246330</t>
  </si>
  <si>
    <t>72</t>
  </si>
  <si>
    <t>12.1.3.801250</t>
  </si>
  <si>
    <t>hydrant podzemní, jednoduše jištěný, DN 80, 1250 mm</t>
  </si>
  <si>
    <t>-1973354772</t>
  </si>
  <si>
    <t>73</t>
  </si>
  <si>
    <t>891311111</t>
  </si>
  <si>
    <t>Montáž vodovodních šoupátek otevřený výkop DN 150</t>
  </si>
  <si>
    <t>-148227352</t>
  </si>
  <si>
    <t>74</t>
  </si>
  <si>
    <t>422213060</t>
  </si>
  <si>
    <t>šoupátko pitná voda, GGG50 F4, PN10/16 DN  150 x 210 mm</t>
  </si>
  <si>
    <t>122783724</t>
  </si>
  <si>
    <t>75</t>
  </si>
  <si>
    <t>7.5.6.1050</t>
  </si>
  <si>
    <t>zemní teleskopická souprava, pro šoupě DN 100-150, rozsah 1,1-1,85 m</t>
  </si>
  <si>
    <t>-2110353981</t>
  </si>
  <si>
    <t>76</t>
  </si>
  <si>
    <t>892351111</t>
  </si>
  <si>
    <t>Tlaková zkouška vodou potrubí DN 150 nebo 200</t>
  </si>
  <si>
    <t>716132888</t>
  </si>
  <si>
    <t>77</t>
  </si>
  <si>
    <t>892353121</t>
  </si>
  <si>
    <t>Proplach a desinfekce vodovodního potrubí DN 150 nebo 200</t>
  </si>
  <si>
    <t>-998296006</t>
  </si>
  <si>
    <t>78</t>
  </si>
  <si>
    <t>892372111</t>
  </si>
  <si>
    <t>Zabezpečení konců potrubí DN do 300 při tlakových zkouškách vodou</t>
  </si>
  <si>
    <t>-484153224</t>
  </si>
  <si>
    <t>79</t>
  </si>
  <si>
    <t>892443110</t>
  </si>
  <si>
    <t>Bakteriální zkouška</t>
  </si>
  <si>
    <t>-860757158</t>
  </si>
  <si>
    <t>80</t>
  </si>
  <si>
    <t>892551111.1</t>
  </si>
  <si>
    <t>Zkouška únosnosti zemní pláně statickou deskou</t>
  </si>
  <si>
    <t>1264558714</t>
  </si>
  <si>
    <t>81</t>
  </si>
  <si>
    <t>893811111</t>
  </si>
  <si>
    <t>Osazení vodoměrné šachty hranaté z PP samonosné pro běžné zatížení plochy do 1,1 m2 hloubky do 1,2 m</t>
  </si>
  <si>
    <t>685391373</t>
  </si>
  <si>
    <t>3 "D.1.4 - Kladečské schéma vodovodu</t>
  </si>
  <si>
    <t>82</t>
  </si>
  <si>
    <t>56230560-1</t>
  </si>
  <si>
    <t>Vodoměrná tubusová šachta</t>
  </si>
  <si>
    <t>-953475796</t>
  </si>
  <si>
    <t>83</t>
  </si>
  <si>
    <t>899101211</t>
  </si>
  <si>
    <t>Demontáž poklopů litinových nebo ocelových včetně rámů hmotnosti do 50 kg</t>
  </si>
  <si>
    <t>-1266504054</t>
  </si>
  <si>
    <t>84</t>
  </si>
  <si>
    <t>899401111</t>
  </si>
  <si>
    <t>Osazení poklopů litinových ventilových</t>
  </si>
  <si>
    <t>-286357775</t>
  </si>
  <si>
    <t>85</t>
  </si>
  <si>
    <t>7.2.11</t>
  </si>
  <si>
    <t xml:space="preserve"> uliční poklop ventilkový </t>
  </si>
  <si>
    <t>664630053</t>
  </si>
  <si>
    <t>86</t>
  </si>
  <si>
    <t>899401112</t>
  </si>
  <si>
    <t>Osazení poklopů litinových šoupátkových</t>
  </si>
  <si>
    <t>356589432</t>
  </si>
  <si>
    <t>87</t>
  </si>
  <si>
    <t>7.2.13</t>
  </si>
  <si>
    <t xml:space="preserve"> uliční poklop šoupatový</t>
  </si>
  <si>
    <t>-1352017492</t>
  </si>
  <si>
    <t>88</t>
  </si>
  <si>
    <t>7.2.10</t>
  </si>
  <si>
    <t xml:space="preserve"> podkladová deska ventilková, šoupatová</t>
  </si>
  <si>
    <t>1309850345</t>
  </si>
  <si>
    <t>89</t>
  </si>
  <si>
    <t>899401113</t>
  </si>
  <si>
    <t>Osazení poklopů litinových hydrantových</t>
  </si>
  <si>
    <t>1219892101</t>
  </si>
  <si>
    <t>90</t>
  </si>
  <si>
    <t>422914520</t>
  </si>
  <si>
    <t>poklop litinový hydrantový   DN 80</t>
  </si>
  <si>
    <t>1349400847</t>
  </si>
  <si>
    <t>91</t>
  </si>
  <si>
    <t>899712111</t>
  </si>
  <si>
    <t>Orientační tabulky na zdivu</t>
  </si>
  <si>
    <t>-1494383214</t>
  </si>
  <si>
    <t>92</t>
  </si>
  <si>
    <t>899721111</t>
  </si>
  <si>
    <t>Signalizační vodič DN do 150 mm na potrubí PVC</t>
  </si>
  <si>
    <t>486438276</t>
  </si>
  <si>
    <t>93</t>
  </si>
  <si>
    <t>899722113</t>
  </si>
  <si>
    <t>Krytí potrubí z plastů výstražnou fólií z PVC 34cm</t>
  </si>
  <si>
    <t>-1983093741</t>
  </si>
  <si>
    <t>94</t>
  </si>
  <si>
    <t>171201206</t>
  </si>
  <si>
    <t>Poplatek za skládku - ostatní zemina + kamenivo, bet.</t>
  </si>
  <si>
    <t>263040127</t>
  </si>
  <si>
    <t>p*0,2*1,8</t>
  </si>
  <si>
    <t>95</t>
  </si>
  <si>
    <t>916231112</t>
  </si>
  <si>
    <t>Osazení chodníkového obrubníku betonového ležatého bez boční opěry do lože z betonu prostého</t>
  </si>
  <si>
    <t>576734036</t>
  </si>
  <si>
    <t>96</t>
  </si>
  <si>
    <t>592174110</t>
  </si>
  <si>
    <t>obrubník betonový chodníkový ABO 15-10 100x8x20 cm</t>
  </si>
  <si>
    <t>438409618</t>
  </si>
  <si>
    <t>97</t>
  </si>
  <si>
    <t>919735112</t>
  </si>
  <si>
    <t>Řezání stávajícího živičného krytu hl do 100 mm</t>
  </si>
  <si>
    <t>1165146764</t>
  </si>
  <si>
    <t>506+(55*2)</t>
  </si>
  <si>
    <t>98</t>
  </si>
  <si>
    <t>979900-1</t>
  </si>
  <si>
    <t xml:space="preserve">Poplatek za skládku živice </t>
  </si>
  <si>
    <t>1456797102</t>
  </si>
  <si>
    <t>asf*0,08*1,8</t>
  </si>
  <si>
    <t>99</t>
  </si>
  <si>
    <t>997002511</t>
  </si>
  <si>
    <t>Vodorovné přemístění suti a vybouraných hmot bez naložení ale se složením a urovnáním do 1 km</t>
  </si>
  <si>
    <t>1474715242</t>
  </si>
  <si>
    <t>997002519</t>
  </si>
  <si>
    <t>Příplatek ZKD 1 km přemístění suti a vybouraných hmot</t>
  </si>
  <si>
    <t>741449658</t>
  </si>
  <si>
    <t>335,664*9</t>
  </si>
  <si>
    <t>101</t>
  </si>
  <si>
    <t>997221611</t>
  </si>
  <si>
    <t>Nakládání suti na dopravní prostředky pro vodorovnou dopravu</t>
  </si>
  <si>
    <t>1177063474</t>
  </si>
  <si>
    <t>102</t>
  </si>
  <si>
    <t>998276101</t>
  </si>
  <si>
    <t>Přesun hmot pro trubní vedení z trub z plastických hmot otevřený výkop</t>
  </si>
  <si>
    <t>-1462943573</t>
  </si>
  <si>
    <t>103</t>
  </si>
  <si>
    <t>460030092</t>
  </si>
  <si>
    <t>Vytrhání obrub ležatých chodníkových s odhozením nebo naložením na dopravní prostředek</t>
  </si>
  <si>
    <t>614293192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</si>
  <si>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</si>
  <si>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</si>
  <si>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</si>
  <si>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</si>
  <si>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</si>
  <si>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</si>
  <si>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</si>
  <si>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Rozpočet zpracován v programu KROS 4 v cenové soustavě ÚRS 2016/2</t>
  </si>
  <si>
    <t>KRYCÍ LIST SOUPISU PRACÍ, DODÁVEK A SLUŽEB S VÝKAZEM VÝMĚR</t>
  </si>
  <si>
    <t>REKAPITULACE SOUPISU PRACÍ, DODÁVEK A SLUŽEB S VÝKAZEM VÝMĚR</t>
  </si>
  <si>
    <t>SOUPIS PRACÍ, DODÁVEK A SLUŽEB S VÝKAZEM VÝMĚR</t>
  </si>
  <si>
    <t>R016</t>
  </si>
  <si>
    <t>Náklady na zajištění bezpečnostního dozoru - měření metanu</t>
  </si>
  <si>
    <t>p*0,3*1,8</t>
  </si>
  <si>
    <t>984,305*1,8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</si>
</sst>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sz val="10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8"/>
      <color rgb="FF000000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0" fillId="2" borderId="0" xfId="0" applyFill="1"/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1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center"/>
    </xf>
    <xf numFmtId="0" fontId="0" fillId="0" borderId="6" xfId="0" applyBorder="1"/>
    <xf numFmtId="0" fontId="14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9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6" fillId="0" borderId="16" xfId="0" applyNumberFormat="1" applyFont="1" applyBorder="1" applyAlignment="1">
      <alignment vertical="center"/>
    </xf>
    <xf numFmtId="4" fontId="26" fillId="0" borderId="17" xfId="0" applyNumberFormat="1" applyFont="1" applyBorder="1" applyAlignment="1">
      <alignment vertical="center"/>
    </xf>
    <xf numFmtId="166" fontId="26" fillId="0" borderId="17" xfId="0" applyNumberFormat="1" applyFont="1" applyBorder="1" applyAlignment="1">
      <alignment vertical="center"/>
    </xf>
    <xf numFmtId="4" fontId="26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7" fontId="8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4" fillId="0" borderId="25" xfId="0" applyFont="1" applyBorder="1" applyAlignment="1" applyProtection="1">
      <alignment horizontal="center" vertical="center"/>
      <protection locked="0"/>
    </xf>
    <xf numFmtId="49" fontId="34" fillId="0" borderId="25" xfId="0" applyNumberFormat="1" applyFont="1" applyBorder="1" applyAlignment="1" applyProtection="1">
      <alignment horizontal="left" vertical="center" wrapText="1"/>
      <protection locked="0"/>
    </xf>
    <xf numFmtId="0" fontId="34" fillId="0" borderId="25" xfId="0" applyFont="1" applyBorder="1" applyAlignment="1" applyProtection="1">
      <alignment horizontal="center" vertical="center" wrapText="1"/>
      <protection locked="0"/>
    </xf>
    <xf numFmtId="167" fontId="34" fillId="0" borderId="25" xfId="0" applyNumberFormat="1" applyFont="1" applyBorder="1" applyAlignment="1" applyProtection="1">
      <alignment vertical="center"/>
      <protection locked="0"/>
    </xf>
    <xf numFmtId="0" fontId="36" fillId="0" borderId="0" xfId="1" applyFont="1" applyAlignment="1">
      <alignment horizontal="center" vertical="center"/>
    </xf>
    <xf numFmtId="0" fontId="10" fillId="2" borderId="0" xfId="0" applyFont="1" applyFill="1" applyAlignment="1" applyProtection="1">
      <alignment horizontal="left" vertical="center"/>
    </xf>
    <xf numFmtId="0" fontId="38" fillId="2" borderId="0" xfId="0" applyFont="1" applyFill="1" applyAlignment="1" applyProtection="1">
      <alignment vertical="center"/>
    </xf>
    <xf numFmtId="0" fontId="37" fillId="2" borderId="0" xfId="0" applyFont="1" applyFill="1" applyAlignment="1" applyProtection="1">
      <alignment horizontal="left" vertical="center"/>
    </xf>
    <xf numFmtId="0" fontId="39" fillId="2" borderId="0" xfId="1" applyFont="1" applyFill="1" applyAlignment="1" applyProtection="1">
      <alignment vertical="center"/>
    </xf>
    <xf numFmtId="0" fontId="0" fillId="2" borderId="0" xfId="0" applyFill="1" applyProtection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0" fillId="6" borderId="25" xfId="0" applyFont="1" applyFill="1" applyBorder="1" applyAlignment="1" applyProtection="1">
      <alignment horizontal="center" vertical="center"/>
      <protection locked="0"/>
    </xf>
    <xf numFmtId="49" fontId="0" fillId="6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6" borderId="25" xfId="0" applyFont="1" applyFill="1" applyBorder="1" applyAlignment="1" applyProtection="1">
      <alignment horizontal="center" vertical="center" wrapText="1"/>
      <protection locked="0"/>
    </xf>
    <xf numFmtId="167" fontId="0" fillId="6" borderId="25" xfId="0" applyNumberFormat="1" applyFont="1" applyFill="1" applyBorder="1" applyAlignment="1" applyProtection="1">
      <alignment vertical="center"/>
      <protection locked="0"/>
    </xf>
    <xf numFmtId="0" fontId="11" fillId="3" borderId="0" xfId="0" applyFont="1" applyFill="1" applyAlignment="1">
      <alignment horizontal="center" vertical="center"/>
    </xf>
    <xf numFmtId="0" fontId="0" fillId="0" borderId="0" xfId="0"/>
    <xf numFmtId="4" fontId="22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0" fontId="0" fillId="0" borderId="0" xfId="0" applyBorder="1"/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22" fillId="5" borderId="0" xfId="0" applyNumberFormat="1" applyFont="1" applyFill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0" fontId="2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2" fillId="5" borderId="9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0" fontId="39" fillId="2" borderId="0" xfId="1" applyFont="1" applyFill="1" applyAlignment="1" applyProtection="1">
      <alignment horizontal="center"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2" fillId="5" borderId="23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29" fillId="5" borderId="23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4" fontId="22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17" xfId="0" applyNumberFormat="1" applyFont="1" applyBorder="1" applyAlignment="1"/>
    <xf numFmtId="4" fontId="5" fillId="0" borderId="17" xfId="0" applyNumberFormat="1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4" fontId="3" fillId="5" borderId="9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8" fillId="0" borderId="12" xfId="0" applyFont="1" applyBorder="1" applyAlignment="1">
      <alignment horizontal="left" vertical="center" wrapText="1"/>
    </xf>
    <xf numFmtId="0" fontId="34" fillId="0" borderId="25" xfId="0" applyFont="1" applyBorder="1" applyAlignment="1" applyProtection="1">
      <alignment horizontal="left" vertical="center" wrapText="1"/>
      <protection locked="0"/>
    </xf>
    <xf numFmtId="0" fontId="34" fillId="0" borderId="25" xfId="0" applyFont="1" applyBorder="1" applyAlignment="1" applyProtection="1">
      <alignment vertical="center"/>
      <protection locked="0"/>
    </xf>
    <xf numFmtId="4" fontId="34" fillId="0" borderId="25" xfId="0" applyNumberFormat="1" applyFont="1" applyBorder="1" applyAlignment="1" applyProtection="1">
      <alignment vertical="center"/>
      <protection locked="0"/>
    </xf>
    <xf numFmtId="0" fontId="0" fillId="6" borderId="25" xfId="0" applyFont="1" applyFill="1" applyBorder="1" applyAlignment="1" applyProtection="1">
      <alignment horizontal="left" vertical="center" wrapText="1"/>
      <protection locked="0"/>
    </xf>
    <xf numFmtId="0" fontId="0" fillId="6" borderId="25" xfId="0" applyFont="1" applyFill="1" applyBorder="1" applyAlignment="1" applyProtection="1">
      <alignment vertical="center"/>
      <protection locked="0"/>
    </xf>
    <xf numFmtId="4" fontId="0" fillId="6" borderId="25" xfId="0" applyNumberFormat="1" applyFont="1" applyFill="1" applyBorder="1" applyAlignment="1" applyProtection="1">
      <alignment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CAE63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41A82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1F614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4"/>
  <sheetViews>
    <sheetView showGridLines="0" workbookViewId="0">
      <pane ySplit="1" topLeftCell="A2" activePane="bottomLeft" state="frozen"/>
      <selection pane="bottomLeft" activeCell="AQ6" sqref="AQ6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 x14ac:dyDescent="0.3">
      <c r="A1" s="168" t="s">
        <v>0</v>
      </c>
      <c r="B1" s="169"/>
      <c r="C1" s="169"/>
      <c r="D1" s="170" t="s">
        <v>1</v>
      </c>
      <c r="E1" s="169"/>
      <c r="F1" s="169"/>
      <c r="G1" s="169"/>
      <c r="H1" s="169"/>
      <c r="I1" s="169"/>
      <c r="J1" s="169"/>
      <c r="K1" s="171" t="s">
        <v>646</v>
      </c>
      <c r="L1" s="171"/>
      <c r="M1" s="171"/>
      <c r="N1" s="171"/>
      <c r="O1" s="171"/>
      <c r="P1" s="171"/>
      <c r="Q1" s="171"/>
      <c r="R1" s="171"/>
      <c r="S1" s="171"/>
      <c r="T1" s="169"/>
      <c r="U1" s="169"/>
      <c r="V1" s="169"/>
      <c r="W1" s="171" t="s">
        <v>647</v>
      </c>
      <c r="X1" s="171"/>
      <c r="Y1" s="171"/>
      <c r="Z1" s="171"/>
      <c r="AA1" s="171"/>
      <c r="AB1" s="171"/>
      <c r="AC1" s="171"/>
      <c r="AD1" s="171"/>
      <c r="AE1" s="171"/>
      <c r="AF1" s="171"/>
      <c r="AG1" s="169"/>
      <c r="AH1" s="169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4" t="s">
        <v>4</v>
      </c>
      <c r="BU1" s="14" t="s">
        <v>4</v>
      </c>
    </row>
    <row r="2" spans="1:73" ht="36.950000000000003" customHeight="1" x14ac:dyDescent="0.3">
      <c r="C2" s="210" t="s">
        <v>5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R2" s="179" t="s">
        <v>6</v>
      </c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S2" s="15" t="s">
        <v>7</v>
      </c>
      <c r="BT2" s="15" t="s">
        <v>8</v>
      </c>
    </row>
    <row r="3" spans="1:73" ht="6.95" customHeight="1" x14ac:dyDescent="0.3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9</v>
      </c>
      <c r="BT3" s="15" t="s">
        <v>10</v>
      </c>
    </row>
    <row r="4" spans="1:73" ht="36.950000000000003" customHeight="1" x14ac:dyDescent="0.3">
      <c r="B4" s="19"/>
      <c r="C4" s="204" t="s">
        <v>654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21"/>
      <c r="AS4" s="22" t="s">
        <v>11</v>
      </c>
      <c r="BS4" s="15" t="s">
        <v>12</v>
      </c>
    </row>
    <row r="5" spans="1:73" ht="14.45" customHeight="1" x14ac:dyDescent="0.3">
      <c r="B5" s="19"/>
      <c r="C5" s="20"/>
      <c r="D5" s="23" t="s">
        <v>13</v>
      </c>
      <c r="E5" s="20"/>
      <c r="F5" s="20"/>
      <c r="G5" s="20"/>
      <c r="H5" s="20"/>
      <c r="I5" s="20"/>
      <c r="J5" s="20"/>
      <c r="K5" s="211" t="s">
        <v>653</v>
      </c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20"/>
      <c r="AQ5" s="21"/>
      <c r="BS5" s="15" t="s">
        <v>7</v>
      </c>
    </row>
    <row r="6" spans="1:73" ht="36.950000000000003" customHeight="1" x14ac:dyDescent="0.3">
      <c r="B6" s="19"/>
      <c r="C6" s="20"/>
      <c r="D6" s="25" t="s">
        <v>14</v>
      </c>
      <c r="E6" s="20"/>
      <c r="F6" s="20"/>
      <c r="G6" s="20"/>
      <c r="H6" s="20"/>
      <c r="I6" s="20"/>
      <c r="J6" s="20"/>
      <c r="K6" s="212" t="s">
        <v>15</v>
      </c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20"/>
      <c r="AQ6" s="21"/>
      <c r="BS6" s="15" t="s">
        <v>16</v>
      </c>
    </row>
    <row r="7" spans="1:73" ht="14.45" customHeight="1" x14ac:dyDescent="0.3">
      <c r="B7" s="19"/>
      <c r="C7" s="20"/>
      <c r="D7" s="26" t="s">
        <v>17</v>
      </c>
      <c r="E7" s="20"/>
      <c r="F7" s="20"/>
      <c r="G7" s="20"/>
      <c r="H7" s="20"/>
      <c r="I7" s="20"/>
      <c r="J7" s="20"/>
      <c r="K7" s="24" t="s">
        <v>3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6" t="s">
        <v>18</v>
      </c>
      <c r="AL7" s="20"/>
      <c r="AM7" s="20"/>
      <c r="AN7" s="24" t="s">
        <v>3</v>
      </c>
      <c r="AO7" s="20"/>
      <c r="AP7" s="20"/>
      <c r="AQ7" s="21"/>
      <c r="BS7" s="15" t="s">
        <v>9</v>
      </c>
    </row>
    <row r="8" spans="1:73" ht="14.45" customHeight="1" x14ac:dyDescent="0.3">
      <c r="B8" s="19"/>
      <c r="C8" s="20"/>
      <c r="D8" s="26" t="s">
        <v>19</v>
      </c>
      <c r="E8" s="20"/>
      <c r="F8" s="20"/>
      <c r="G8" s="20"/>
      <c r="H8" s="20"/>
      <c r="I8" s="20"/>
      <c r="J8" s="20"/>
      <c r="K8" s="24" t="s">
        <v>20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6" t="s">
        <v>21</v>
      </c>
      <c r="AL8" s="20"/>
      <c r="AM8" s="20"/>
      <c r="AN8" s="24" t="s">
        <v>22</v>
      </c>
      <c r="AO8" s="20"/>
      <c r="AP8" s="20"/>
      <c r="AQ8" s="21"/>
      <c r="BS8" s="15" t="s">
        <v>23</v>
      </c>
    </row>
    <row r="9" spans="1:73" ht="14.45" customHeight="1" x14ac:dyDescent="0.3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1"/>
      <c r="BS9" s="15" t="s">
        <v>24</v>
      </c>
    </row>
    <row r="10" spans="1:73" ht="14.45" customHeight="1" x14ac:dyDescent="0.3">
      <c r="B10" s="19"/>
      <c r="C10" s="20"/>
      <c r="D10" s="26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6" t="s">
        <v>26</v>
      </c>
      <c r="AL10" s="20"/>
      <c r="AM10" s="20"/>
      <c r="AN10" s="24" t="s">
        <v>3</v>
      </c>
      <c r="AO10" s="20"/>
      <c r="AP10" s="20"/>
      <c r="AQ10" s="21"/>
      <c r="BS10" s="15" t="s">
        <v>16</v>
      </c>
    </row>
    <row r="11" spans="1:73" ht="18.399999999999999" customHeight="1" x14ac:dyDescent="0.3">
      <c r="B11" s="19"/>
      <c r="C11" s="20"/>
      <c r="D11" s="20"/>
      <c r="E11" s="24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6" t="s">
        <v>28</v>
      </c>
      <c r="AL11" s="20"/>
      <c r="AM11" s="20"/>
      <c r="AN11" s="24" t="s">
        <v>3</v>
      </c>
      <c r="AO11" s="20"/>
      <c r="AP11" s="20"/>
      <c r="AQ11" s="21"/>
      <c r="BS11" s="15" t="s">
        <v>16</v>
      </c>
    </row>
    <row r="12" spans="1:73" ht="6.95" customHeight="1" x14ac:dyDescent="0.3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1"/>
      <c r="BS12" s="15" t="s">
        <v>16</v>
      </c>
    </row>
    <row r="13" spans="1:73" ht="14.45" customHeight="1" x14ac:dyDescent="0.3">
      <c r="B13" s="19"/>
      <c r="C13" s="20"/>
      <c r="D13" s="26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6" t="s">
        <v>26</v>
      </c>
      <c r="AL13" s="20"/>
      <c r="AM13" s="20"/>
      <c r="AN13" s="24" t="s">
        <v>3</v>
      </c>
      <c r="AO13" s="20"/>
      <c r="AP13" s="20"/>
      <c r="AQ13" s="21"/>
      <c r="BS13" s="15" t="s">
        <v>16</v>
      </c>
    </row>
    <row r="14" spans="1:73" ht="15" x14ac:dyDescent="0.3">
      <c r="B14" s="19"/>
      <c r="C14" s="20"/>
      <c r="D14" s="20"/>
      <c r="E14" s="24" t="s">
        <v>20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6" t="s">
        <v>28</v>
      </c>
      <c r="AL14" s="20"/>
      <c r="AM14" s="20"/>
      <c r="AN14" s="24" t="s">
        <v>3</v>
      </c>
      <c r="AO14" s="20"/>
      <c r="AP14" s="20"/>
      <c r="AQ14" s="21"/>
      <c r="BS14" s="15" t="s">
        <v>16</v>
      </c>
    </row>
    <row r="15" spans="1:73" ht="6.95" customHeight="1" x14ac:dyDescent="0.3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1"/>
      <c r="BS15" s="15" t="s">
        <v>4</v>
      </c>
    </row>
    <row r="16" spans="1:73" ht="14.45" customHeight="1" x14ac:dyDescent="0.3">
      <c r="B16" s="19"/>
      <c r="C16" s="20"/>
      <c r="D16" s="26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6" t="s">
        <v>26</v>
      </c>
      <c r="AL16" s="20"/>
      <c r="AM16" s="20"/>
      <c r="AN16" s="24" t="s">
        <v>3</v>
      </c>
      <c r="AO16" s="20"/>
      <c r="AP16" s="20"/>
      <c r="AQ16" s="21"/>
      <c r="BS16" s="15" t="s">
        <v>4</v>
      </c>
    </row>
    <row r="17" spans="2:71" ht="18.399999999999999" customHeight="1" x14ac:dyDescent="0.3">
      <c r="B17" s="19"/>
      <c r="C17" s="20"/>
      <c r="D17" s="20"/>
      <c r="E17" s="24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6" t="s">
        <v>28</v>
      </c>
      <c r="AL17" s="20"/>
      <c r="AM17" s="20"/>
      <c r="AN17" s="24" t="s">
        <v>3</v>
      </c>
      <c r="AO17" s="20"/>
      <c r="AP17" s="20"/>
      <c r="AQ17" s="21"/>
      <c r="BS17" s="15" t="s">
        <v>32</v>
      </c>
    </row>
    <row r="18" spans="2:71" ht="6.95" customHeight="1" x14ac:dyDescent="0.3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1"/>
      <c r="BS18" s="15" t="s">
        <v>7</v>
      </c>
    </row>
    <row r="19" spans="2:71" ht="14.45" customHeight="1" x14ac:dyDescent="0.3">
      <c r="B19" s="19"/>
      <c r="C19" s="20"/>
      <c r="D19" s="26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6" t="s">
        <v>26</v>
      </c>
      <c r="AL19" s="20"/>
      <c r="AM19" s="20"/>
      <c r="AN19" s="24" t="s">
        <v>3</v>
      </c>
      <c r="AO19" s="20"/>
      <c r="AP19" s="20"/>
      <c r="AQ19" s="21"/>
      <c r="BS19" s="15" t="s">
        <v>7</v>
      </c>
    </row>
    <row r="20" spans="2:71" ht="18.399999999999999" customHeight="1" x14ac:dyDescent="0.3">
      <c r="B20" s="19"/>
      <c r="C20" s="20"/>
      <c r="D20" s="20"/>
      <c r="E20" s="24" t="s">
        <v>31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6" t="s">
        <v>28</v>
      </c>
      <c r="AL20" s="20"/>
      <c r="AM20" s="20"/>
      <c r="AN20" s="24" t="s">
        <v>3</v>
      </c>
      <c r="AO20" s="20"/>
      <c r="AP20" s="20"/>
      <c r="AQ20" s="21"/>
    </row>
    <row r="21" spans="2:71" ht="6.95" customHeight="1" x14ac:dyDescent="0.3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1"/>
    </row>
    <row r="22" spans="2:71" ht="15" x14ac:dyDescent="0.3">
      <c r="B22" s="19"/>
      <c r="C22" s="20"/>
      <c r="D22" s="26" t="s">
        <v>34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1"/>
    </row>
    <row r="23" spans="2:71" ht="22.5" customHeight="1" x14ac:dyDescent="0.3">
      <c r="B23" s="19"/>
      <c r="C23" s="20"/>
      <c r="D23" s="20"/>
      <c r="E23" s="213" t="s">
        <v>3</v>
      </c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20"/>
      <c r="AP23" s="20"/>
      <c r="AQ23" s="21"/>
    </row>
    <row r="24" spans="2:71" ht="6.95" customHeight="1" x14ac:dyDescent="0.3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1"/>
    </row>
    <row r="25" spans="2:71" ht="6.95" customHeight="1" x14ac:dyDescent="0.3">
      <c r="B25" s="19"/>
      <c r="C25" s="20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0"/>
      <c r="AQ25" s="21"/>
    </row>
    <row r="26" spans="2:71" ht="14.45" customHeight="1" x14ac:dyDescent="0.3">
      <c r="B26" s="19"/>
      <c r="C26" s="20"/>
      <c r="D26" s="28" t="s">
        <v>35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188">
        <f>ROUND(AG87,2)</f>
        <v>0</v>
      </c>
      <c r="AL26" s="189"/>
      <c r="AM26" s="189"/>
      <c r="AN26" s="189"/>
      <c r="AO26" s="189"/>
      <c r="AP26" s="20"/>
      <c r="AQ26" s="21"/>
    </row>
    <row r="27" spans="2:71" ht="14.45" customHeight="1" x14ac:dyDescent="0.3">
      <c r="B27" s="19"/>
      <c r="C27" s="20"/>
      <c r="D27" s="28" t="s">
        <v>36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188">
        <f>ROUND(AG91,2)</f>
        <v>0</v>
      </c>
      <c r="AL27" s="189"/>
      <c r="AM27" s="189"/>
      <c r="AN27" s="189"/>
      <c r="AO27" s="189"/>
      <c r="AP27" s="20"/>
      <c r="AQ27" s="21"/>
    </row>
    <row r="28" spans="2:71" s="1" customFormat="1" ht="6.95" customHeight="1" x14ac:dyDescent="0.3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</row>
    <row r="29" spans="2:71" s="1" customFormat="1" ht="25.9" customHeight="1" x14ac:dyDescent="0.3">
      <c r="B29" s="29"/>
      <c r="C29" s="30"/>
      <c r="D29" s="32" t="s">
        <v>37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190">
        <f>ROUND(AK26+AK27,2)</f>
        <v>0</v>
      </c>
      <c r="AL29" s="191"/>
      <c r="AM29" s="191"/>
      <c r="AN29" s="191"/>
      <c r="AO29" s="191"/>
      <c r="AP29" s="30"/>
      <c r="AQ29" s="31"/>
    </row>
    <row r="30" spans="2:71" s="1" customFormat="1" ht="6.95" customHeight="1" x14ac:dyDescent="0.3"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1"/>
    </row>
    <row r="31" spans="2:71" s="2" customFormat="1" ht="14.45" customHeight="1" x14ac:dyDescent="0.3">
      <c r="B31" s="34"/>
      <c r="C31" s="35"/>
      <c r="D31" s="36" t="s">
        <v>38</v>
      </c>
      <c r="E31" s="35"/>
      <c r="F31" s="36" t="s">
        <v>39</v>
      </c>
      <c r="G31" s="35"/>
      <c r="H31" s="35"/>
      <c r="I31" s="35"/>
      <c r="J31" s="35"/>
      <c r="K31" s="35"/>
      <c r="L31" s="207">
        <v>0.21</v>
      </c>
      <c r="M31" s="208"/>
      <c r="N31" s="208"/>
      <c r="O31" s="208"/>
      <c r="P31" s="35"/>
      <c r="Q31" s="35"/>
      <c r="R31" s="35"/>
      <c r="S31" s="35"/>
      <c r="T31" s="38" t="s">
        <v>40</v>
      </c>
      <c r="U31" s="35"/>
      <c r="V31" s="35"/>
      <c r="W31" s="209">
        <f>ROUND(AZ87+SUM(CD92),2)</f>
        <v>0</v>
      </c>
      <c r="X31" s="208"/>
      <c r="Y31" s="208"/>
      <c r="Z31" s="208"/>
      <c r="AA31" s="208"/>
      <c r="AB31" s="208"/>
      <c r="AC31" s="208"/>
      <c r="AD31" s="208"/>
      <c r="AE31" s="208"/>
      <c r="AF31" s="35"/>
      <c r="AG31" s="35"/>
      <c r="AH31" s="35"/>
      <c r="AI31" s="35"/>
      <c r="AJ31" s="35"/>
      <c r="AK31" s="209">
        <f>ROUND(AV87+SUM(BY92),2)</f>
        <v>0</v>
      </c>
      <c r="AL31" s="208"/>
      <c r="AM31" s="208"/>
      <c r="AN31" s="208"/>
      <c r="AO31" s="208"/>
      <c r="AP31" s="35"/>
      <c r="AQ31" s="39"/>
    </row>
    <row r="32" spans="2:71" s="2" customFormat="1" ht="14.45" customHeight="1" x14ac:dyDescent="0.3">
      <c r="B32" s="34"/>
      <c r="C32" s="35"/>
      <c r="D32" s="35"/>
      <c r="E32" s="35"/>
      <c r="F32" s="36" t="s">
        <v>41</v>
      </c>
      <c r="G32" s="35"/>
      <c r="H32" s="35"/>
      <c r="I32" s="35"/>
      <c r="J32" s="35"/>
      <c r="K32" s="35"/>
      <c r="L32" s="207">
        <v>0.15</v>
      </c>
      <c r="M32" s="208"/>
      <c r="N32" s="208"/>
      <c r="O32" s="208"/>
      <c r="P32" s="35"/>
      <c r="Q32" s="35"/>
      <c r="R32" s="35"/>
      <c r="S32" s="35"/>
      <c r="T32" s="38" t="s">
        <v>40</v>
      </c>
      <c r="U32" s="35"/>
      <c r="V32" s="35"/>
      <c r="W32" s="209">
        <f>ROUND(BA87+SUM(CE92),2)</f>
        <v>0</v>
      </c>
      <c r="X32" s="208"/>
      <c r="Y32" s="208"/>
      <c r="Z32" s="208"/>
      <c r="AA32" s="208"/>
      <c r="AB32" s="208"/>
      <c r="AC32" s="208"/>
      <c r="AD32" s="208"/>
      <c r="AE32" s="208"/>
      <c r="AF32" s="35"/>
      <c r="AG32" s="35"/>
      <c r="AH32" s="35"/>
      <c r="AI32" s="35"/>
      <c r="AJ32" s="35"/>
      <c r="AK32" s="209">
        <f>ROUND(AW87+SUM(BZ92),2)</f>
        <v>0</v>
      </c>
      <c r="AL32" s="208"/>
      <c r="AM32" s="208"/>
      <c r="AN32" s="208"/>
      <c r="AO32" s="208"/>
      <c r="AP32" s="35"/>
      <c r="AQ32" s="39"/>
    </row>
    <row r="33" spans="2:43" s="2" customFormat="1" ht="14.45" hidden="1" customHeight="1" x14ac:dyDescent="0.3">
      <c r="B33" s="34"/>
      <c r="C33" s="35"/>
      <c r="D33" s="35"/>
      <c r="E33" s="35"/>
      <c r="F33" s="36" t="s">
        <v>42</v>
      </c>
      <c r="G33" s="35"/>
      <c r="H33" s="35"/>
      <c r="I33" s="35"/>
      <c r="J33" s="35"/>
      <c r="K33" s="35"/>
      <c r="L33" s="207">
        <v>0.21</v>
      </c>
      <c r="M33" s="208"/>
      <c r="N33" s="208"/>
      <c r="O33" s="208"/>
      <c r="P33" s="35"/>
      <c r="Q33" s="35"/>
      <c r="R33" s="35"/>
      <c r="S33" s="35"/>
      <c r="T33" s="38" t="s">
        <v>40</v>
      </c>
      <c r="U33" s="35"/>
      <c r="V33" s="35"/>
      <c r="W33" s="209">
        <f>ROUND(BB87+SUM(CF92),2)</f>
        <v>0</v>
      </c>
      <c r="X33" s="208"/>
      <c r="Y33" s="208"/>
      <c r="Z33" s="208"/>
      <c r="AA33" s="208"/>
      <c r="AB33" s="208"/>
      <c r="AC33" s="208"/>
      <c r="AD33" s="208"/>
      <c r="AE33" s="208"/>
      <c r="AF33" s="35"/>
      <c r="AG33" s="35"/>
      <c r="AH33" s="35"/>
      <c r="AI33" s="35"/>
      <c r="AJ33" s="35"/>
      <c r="AK33" s="209">
        <v>0</v>
      </c>
      <c r="AL33" s="208"/>
      <c r="AM33" s="208"/>
      <c r="AN33" s="208"/>
      <c r="AO33" s="208"/>
      <c r="AP33" s="35"/>
      <c r="AQ33" s="39"/>
    </row>
    <row r="34" spans="2:43" s="2" customFormat="1" ht="14.45" hidden="1" customHeight="1" x14ac:dyDescent="0.3">
      <c r="B34" s="34"/>
      <c r="C34" s="35"/>
      <c r="D34" s="35"/>
      <c r="E34" s="35"/>
      <c r="F34" s="36" t="s">
        <v>43</v>
      </c>
      <c r="G34" s="35"/>
      <c r="H34" s="35"/>
      <c r="I34" s="35"/>
      <c r="J34" s="35"/>
      <c r="K34" s="35"/>
      <c r="L34" s="207">
        <v>0.15</v>
      </c>
      <c r="M34" s="208"/>
      <c r="N34" s="208"/>
      <c r="O34" s="208"/>
      <c r="P34" s="35"/>
      <c r="Q34" s="35"/>
      <c r="R34" s="35"/>
      <c r="S34" s="35"/>
      <c r="T34" s="38" t="s">
        <v>40</v>
      </c>
      <c r="U34" s="35"/>
      <c r="V34" s="35"/>
      <c r="W34" s="209">
        <f>ROUND(BC87+SUM(CG92),2)</f>
        <v>0</v>
      </c>
      <c r="X34" s="208"/>
      <c r="Y34" s="208"/>
      <c r="Z34" s="208"/>
      <c r="AA34" s="208"/>
      <c r="AB34" s="208"/>
      <c r="AC34" s="208"/>
      <c r="AD34" s="208"/>
      <c r="AE34" s="208"/>
      <c r="AF34" s="35"/>
      <c r="AG34" s="35"/>
      <c r="AH34" s="35"/>
      <c r="AI34" s="35"/>
      <c r="AJ34" s="35"/>
      <c r="AK34" s="209">
        <v>0</v>
      </c>
      <c r="AL34" s="208"/>
      <c r="AM34" s="208"/>
      <c r="AN34" s="208"/>
      <c r="AO34" s="208"/>
      <c r="AP34" s="35"/>
      <c r="AQ34" s="39"/>
    </row>
    <row r="35" spans="2:43" s="2" customFormat="1" ht="14.45" hidden="1" customHeight="1" x14ac:dyDescent="0.3">
      <c r="B35" s="34"/>
      <c r="C35" s="35"/>
      <c r="D35" s="35"/>
      <c r="E35" s="35"/>
      <c r="F35" s="36" t="s">
        <v>44</v>
      </c>
      <c r="G35" s="35"/>
      <c r="H35" s="35"/>
      <c r="I35" s="35"/>
      <c r="J35" s="35"/>
      <c r="K35" s="35"/>
      <c r="L35" s="207">
        <v>0</v>
      </c>
      <c r="M35" s="208"/>
      <c r="N35" s="208"/>
      <c r="O35" s="208"/>
      <c r="P35" s="35"/>
      <c r="Q35" s="35"/>
      <c r="R35" s="35"/>
      <c r="S35" s="35"/>
      <c r="T35" s="38" t="s">
        <v>40</v>
      </c>
      <c r="U35" s="35"/>
      <c r="V35" s="35"/>
      <c r="W35" s="209">
        <f>ROUND(BD87+SUM(CH92),2)</f>
        <v>0</v>
      </c>
      <c r="X35" s="208"/>
      <c r="Y35" s="208"/>
      <c r="Z35" s="208"/>
      <c r="AA35" s="208"/>
      <c r="AB35" s="208"/>
      <c r="AC35" s="208"/>
      <c r="AD35" s="208"/>
      <c r="AE35" s="208"/>
      <c r="AF35" s="35"/>
      <c r="AG35" s="35"/>
      <c r="AH35" s="35"/>
      <c r="AI35" s="35"/>
      <c r="AJ35" s="35"/>
      <c r="AK35" s="209">
        <v>0</v>
      </c>
      <c r="AL35" s="208"/>
      <c r="AM35" s="208"/>
      <c r="AN35" s="208"/>
      <c r="AO35" s="208"/>
      <c r="AP35" s="35"/>
      <c r="AQ35" s="39"/>
    </row>
    <row r="36" spans="2:43" s="1" customFormat="1" ht="6.95" customHeight="1" x14ac:dyDescent="0.3"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1"/>
    </row>
    <row r="37" spans="2:43" s="1" customFormat="1" ht="25.9" customHeight="1" x14ac:dyDescent="0.3">
      <c r="B37" s="29"/>
      <c r="C37" s="40"/>
      <c r="D37" s="41" t="s">
        <v>45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3" t="s">
        <v>46</v>
      </c>
      <c r="U37" s="42"/>
      <c r="V37" s="42"/>
      <c r="W37" s="42"/>
      <c r="X37" s="200" t="s">
        <v>47</v>
      </c>
      <c r="Y37" s="201"/>
      <c r="Z37" s="201"/>
      <c r="AA37" s="201"/>
      <c r="AB37" s="201"/>
      <c r="AC37" s="42"/>
      <c r="AD37" s="42"/>
      <c r="AE37" s="42"/>
      <c r="AF37" s="42"/>
      <c r="AG37" s="42"/>
      <c r="AH37" s="42"/>
      <c r="AI37" s="42"/>
      <c r="AJ37" s="42"/>
      <c r="AK37" s="202">
        <f>SUM(AK29:AK35)</f>
        <v>0</v>
      </c>
      <c r="AL37" s="201"/>
      <c r="AM37" s="201"/>
      <c r="AN37" s="201"/>
      <c r="AO37" s="203"/>
      <c r="AP37" s="40"/>
      <c r="AQ37" s="31"/>
    </row>
    <row r="38" spans="2:43" s="1" customFormat="1" ht="14.45" customHeight="1" x14ac:dyDescent="0.3"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2:43" x14ac:dyDescent="0.3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1"/>
    </row>
    <row r="40" spans="2:43" x14ac:dyDescent="0.3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1"/>
    </row>
    <row r="41" spans="2:43" x14ac:dyDescent="0.3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1"/>
    </row>
    <row r="42" spans="2:43" x14ac:dyDescent="0.3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1"/>
    </row>
    <row r="43" spans="2:43" x14ac:dyDescent="0.3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1"/>
    </row>
    <row r="44" spans="2:43" x14ac:dyDescent="0.3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1"/>
    </row>
    <row r="45" spans="2:43" x14ac:dyDescent="0.3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1"/>
    </row>
    <row r="46" spans="2:43" x14ac:dyDescent="0.3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1"/>
    </row>
    <row r="47" spans="2:43" x14ac:dyDescent="0.3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1"/>
    </row>
    <row r="48" spans="2:43" x14ac:dyDescent="0.3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1"/>
    </row>
    <row r="49" spans="2:43" s="1" customFormat="1" ht="15" x14ac:dyDescent="0.3">
      <c r="B49" s="29"/>
      <c r="C49" s="30"/>
      <c r="D49" s="44" t="s">
        <v>48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6"/>
      <c r="AA49" s="30"/>
      <c r="AB49" s="30"/>
      <c r="AC49" s="44" t="s">
        <v>49</v>
      </c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6"/>
      <c r="AP49" s="30"/>
      <c r="AQ49" s="31"/>
    </row>
    <row r="50" spans="2:43" x14ac:dyDescent="0.3">
      <c r="B50" s="19"/>
      <c r="C50" s="20"/>
      <c r="D50" s="47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48"/>
      <c r="AA50" s="20"/>
      <c r="AB50" s="20"/>
      <c r="AC50" s="47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48"/>
      <c r="AP50" s="20"/>
      <c r="AQ50" s="21"/>
    </row>
    <row r="51" spans="2:43" x14ac:dyDescent="0.3">
      <c r="B51" s="19"/>
      <c r="C51" s="20"/>
      <c r="D51" s="47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48"/>
      <c r="AA51" s="20"/>
      <c r="AB51" s="20"/>
      <c r="AC51" s="47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48"/>
      <c r="AP51" s="20"/>
      <c r="AQ51" s="21"/>
    </row>
    <row r="52" spans="2:43" x14ac:dyDescent="0.3">
      <c r="B52" s="19"/>
      <c r="C52" s="20"/>
      <c r="D52" s="47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48"/>
      <c r="AA52" s="20"/>
      <c r="AB52" s="20"/>
      <c r="AC52" s="47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48"/>
      <c r="AP52" s="20"/>
      <c r="AQ52" s="21"/>
    </row>
    <row r="53" spans="2:43" x14ac:dyDescent="0.3">
      <c r="B53" s="19"/>
      <c r="C53" s="20"/>
      <c r="D53" s="47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48"/>
      <c r="AA53" s="20"/>
      <c r="AB53" s="20"/>
      <c r="AC53" s="47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48"/>
      <c r="AP53" s="20"/>
      <c r="AQ53" s="21"/>
    </row>
    <row r="54" spans="2:43" x14ac:dyDescent="0.3">
      <c r="B54" s="19"/>
      <c r="C54" s="20"/>
      <c r="D54" s="47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48"/>
      <c r="AA54" s="20"/>
      <c r="AB54" s="20"/>
      <c r="AC54" s="47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48"/>
      <c r="AP54" s="20"/>
      <c r="AQ54" s="21"/>
    </row>
    <row r="55" spans="2:43" x14ac:dyDescent="0.3">
      <c r="B55" s="19"/>
      <c r="C55" s="20"/>
      <c r="D55" s="47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48"/>
      <c r="AA55" s="20"/>
      <c r="AB55" s="20"/>
      <c r="AC55" s="47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48"/>
      <c r="AP55" s="20"/>
      <c r="AQ55" s="21"/>
    </row>
    <row r="56" spans="2:43" x14ac:dyDescent="0.3">
      <c r="B56" s="19"/>
      <c r="C56" s="20"/>
      <c r="D56" s="47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48"/>
      <c r="AA56" s="20"/>
      <c r="AB56" s="20"/>
      <c r="AC56" s="47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48"/>
      <c r="AP56" s="20"/>
      <c r="AQ56" s="21"/>
    </row>
    <row r="57" spans="2:43" x14ac:dyDescent="0.3">
      <c r="B57" s="19"/>
      <c r="C57" s="20"/>
      <c r="D57" s="47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48"/>
      <c r="AA57" s="20"/>
      <c r="AB57" s="20"/>
      <c r="AC57" s="47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48"/>
      <c r="AP57" s="20"/>
      <c r="AQ57" s="21"/>
    </row>
    <row r="58" spans="2:43" s="1" customFormat="1" ht="15" x14ac:dyDescent="0.3">
      <c r="B58" s="29"/>
      <c r="C58" s="30"/>
      <c r="D58" s="49" t="s">
        <v>50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1" t="s">
        <v>51</v>
      </c>
      <c r="S58" s="50"/>
      <c r="T58" s="50"/>
      <c r="U58" s="50"/>
      <c r="V58" s="50"/>
      <c r="W58" s="50"/>
      <c r="X58" s="50"/>
      <c r="Y58" s="50"/>
      <c r="Z58" s="52"/>
      <c r="AA58" s="30"/>
      <c r="AB58" s="30"/>
      <c r="AC58" s="49" t="s">
        <v>50</v>
      </c>
      <c r="AD58" s="50"/>
      <c r="AE58" s="50"/>
      <c r="AF58" s="50"/>
      <c r="AG58" s="50"/>
      <c r="AH58" s="50"/>
      <c r="AI58" s="50"/>
      <c r="AJ58" s="50"/>
      <c r="AK58" s="50"/>
      <c r="AL58" s="50"/>
      <c r="AM58" s="51" t="s">
        <v>51</v>
      </c>
      <c r="AN58" s="50"/>
      <c r="AO58" s="52"/>
      <c r="AP58" s="30"/>
      <c r="AQ58" s="31"/>
    </row>
    <row r="59" spans="2:43" x14ac:dyDescent="0.3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1"/>
    </row>
    <row r="60" spans="2:43" s="1" customFormat="1" ht="15" x14ac:dyDescent="0.3">
      <c r="B60" s="29"/>
      <c r="C60" s="30"/>
      <c r="D60" s="44" t="s">
        <v>52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6"/>
      <c r="AA60" s="30"/>
      <c r="AB60" s="30"/>
      <c r="AC60" s="44" t="s">
        <v>53</v>
      </c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6"/>
      <c r="AP60" s="30"/>
      <c r="AQ60" s="31"/>
    </row>
    <row r="61" spans="2:43" x14ac:dyDescent="0.3">
      <c r="B61" s="19"/>
      <c r="C61" s="20"/>
      <c r="D61" s="47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48"/>
      <c r="AA61" s="20"/>
      <c r="AB61" s="20"/>
      <c r="AC61" s="47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48"/>
      <c r="AP61" s="20"/>
      <c r="AQ61" s="21"/>
    </row>
    <row r="62" spans="2:43" x14ac:dyDescent="0.3">
      <c r="B62" s="19"/>
      <c r="C62" s="20"/>
      <c r="D62" s="47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48"/>
      <c r="AA62" s="20"/>
      <c r="AB62" s="20"/>
      <c r="AC62" s="47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48"/>
      <c r="AP62" s="20"/>
      <c r="AQ62" s="21"/>
    </row>
    <row r="63" spans="2:43" x14ac:dyDescent="0.3">
      <c r="B63" s="19"/>
      <c r="C63" s="20"/>
      <c r="D63" s="47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48"/>
      <c r="AA63" s="20"/>
      <c r="AB63" s="20"/>
      <c r="AC63" s="47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48"/>
      <c r="AP63" s="20"/>
      <c r="AQ63" s="21"/>
    </row>
    <row r="64" spans="2:43" x14ac:dyDescent="0.3">
      <c r="B64" s="19"/>
      <c r="C64" s="20"/>
      <c r="D64" s="47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48"/>
      <c r="AA64" s="20"/>
      <c r="AB64" s="20"/>
      <c r="AC64" s="47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48"/>
      <c r="AP64" s="20"/>
      <c r="AQ64" s="21"/>
    </row>
    <row r="65" spans="2:43" x14ac:dyDescent="0.3">
      <c r="B65" s="19"/>
      <c r="C65" s="20"/>
      <c r="D65" s="47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48"/>
      <c r="AA65" s="20"/>
      <c r="AB65" s="20"/>
      <c r="AC65" s="47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48"/>
      <c r="AP65" s="20"/>
      <c r="AQ65" s="21"/>
    </row>
    <row r="66" spans="2:43" x14ac:dyDescent="0.3">
      <c r="B66" s="19"/>
      <c r="C66" s="20"/>
      <c r="D66" s="47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48"/>
      <c r="AA66" s="20"/>
      <c r="AB66" s="20"/>
      <c r="AC66" s="47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48"/>
      <c r="AP66" s="20"/>
      <c r="AQ66" s="21"/>
    </row>
    <row r="67" spans="2:43" x14ac:dyDescent="0.3">
      <c r="B67" s="19"/>
      <c r="C67" s="20"/>
      <c r="D67" s="47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48"/>
      <c r="AA67" s="20"/>
      <c r="AB67" s="20"/>
      <c r="AC67" s="47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48"/>
      <c r="AP67" s="20"/>
      <c r="AQ67" s="21"/>
    </row>
    <row r="68" spans="2:43" x14ac:dyDescent="0.3">
      <c r="B68" s="19"/>
      <c r="C68" s="20"/>
      <c r="D68" s="47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48"/>
      <c r="AA68" s="20"/>
      <c r="AB68" s="20"/>
      <c r="AC68" s="47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48"/>
      <c r="AP68" s="20"/>
      <c r="AQ68" s="21"/>
    </row>
    <row r="69" spans="2:43" s="1" customFormat="1" ht="15" x14ac:dyDescent="0.3">
      <c r="B69" s="29"/>
      <c r="C69" s="30"/>
      <c r="D69" s="49" t="s">
        <v>50</v>
      </c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1" t="s">
        <v>51</v>
      </c>
      <c r="S69" s="50"/>
      <c r="T69" s="50"/>
      <c r="U69" s="50"/>
      <c r="V69" s="50"/>
      <c r="W69" s="50"/>
      <c r="X69" s="50"/>
      <c r="Y69" s="50"/>
      <c r="Z69" s="52"/>
      <c r="AA69" s="30"/>
      <c r="AB69" s="30"/>
      <c r="AC69" s="49" t="s">
        <v>50</v>
      </c>
      <c r="AD69" s="50"/>
      <c r="AE69" s="50"/>
      <c r="AF69" s="50"/>
      <c r="AG69" s="50"/>
      <c r="AH69" s="50"/>
      <c r="AI69" s="50"/>
      <c r="AJ69" s="50"/>
      <c r="AK69" s="50"/>
      <c r="AL69" s="50"/>
      <c r="AM69" s="51" t="s">
        <v>51</v>
      </c>
      <c r="AN69" s="50"/>
      <c r="AO69" s="52"/>
      <c r="AP69" s="30"/>
      <c r="AQ69" s="31"/>
    </row>
    <row r="70" spans="2:43" s="1" customFormat="1" ht="6.95" customHeight="1" x14ac:dyDescent="0.3">
      <c r="B70" s="29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</row>
    <row r="71" spans="2:43" s="1" customFormat="1" ht="6.95" customHeight="1" x14ac:dyDescent="0.3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5"/>
    </row>
    <row r="75" spans="2:43" s="1" customFormat="1" ht="6.95" customHeight="1" x14ac:dyDescent="0.3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8"/>
    </row>
    <row r="76" spans="2:43" s="1" customFormat="1" ht="36.950000000000003" customHeight="1" x14ac:dyDescent="0.3">
      <c r="B76" s="29"/>
      <c r="C76" s="204" t="s">
        <v>655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31"/>
    </row>
    <row r="77" spans="2:43" s="3" customFormat="1" ht="14.45" customHeight="1" x14ac:dyDescent="0.3">
      <c r="B77" s="59"/>
      <c r="C77" s="26" t="s">
        <v>13</v>
      </c>
      <c r="D77" s="60"/>
      <c r="E77" s="60"/>
      <c r="F77" s="60"/>
      <c r="G77" s="60"/>
      <c r="H77" s="60"/>
      <c r="I77" s="60"/>
      <c r="J77" s="60"/>
      <c r="K77" s="60"/>
      <c r="L77" s="60" t="str">
        <f>K5</f>
        <v>Rozpočet zpracován v programu KROS 4 v cenové soustavě ÚRS 2016/2</v>
      </c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1"/>
    </row>
    <row r="78" spans="2:43" s="4" customFormat="1" ht="36.950000000000003" customHeight="1" x14ac:dyDescent="0.3">
      <c r="B78" s="62"/>
      <c r="C78" s="63" t="s">
        <v>14</v>
      </c>
      <c r="D78" s="64"/>
      <c r="E78" s="64"/>
      <c r="F78" s="64"/>
      <c r="G78" s="64"/>
      <c r="H78" s="64"/>
      <c r="I78" s="64"/>
      <c r="J78" s="64"/>
      <c r="K78" s="64"/>
      <c r="L78" s="205" t="str">
        <f>K6</f>
        <v>Oprava vodovodu ul. Hlubinská</v>
      </c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64"/>
      <c r="AQ78" s="65"/>
    </row>
    <row r="79" spans="2:43" s="1" customFormat="1" ht="6.95" customHeight="1" x14ac:dyDescent="0.3">
      <c r="B79" s="29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1"/>
    </row>
    <row r="80" spans="2:43" s="1" customFormat="1" ht="15" x14ac:dyDescent="0.3">
      <c r="B80" s="29"/>
      <c r="C80" s="26" t="s">
        <v>19</v>
      </c>
      <c r="D80" s="30"/>
      <c r="E80" s="30"/>
      <c r="F80" s="30"/>
      <c r="G80" s="30"/>
      <c r="H80" s="30"/>
      <c r="I80" s="30"/>
      <c r="J80" s="30"/>
      <c r="K80" s="30"/>
      <c r="L80" s="66" t="str">
        <f>IF(K8="","",K8)</f>
        <v xml:space="preserve"> </v>
      </c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26" t="s">
        <v>21</v>
      </c>
      <c r="AJ80" s="30"/>
      <c r="AK80" s="30"/>
      <c r="AL80" s="30"/>
      <c r="AM80" s="67" t="str">
        <f>IF(AN8= "","",AN8)</f>
        <v>25.5.2017</v>
      </c>
      <c r="AN80" s="30"/>
      <c r="AO80" s="30"/>
      <c r="AP80" s="30"/>
      <c r="AQ80" s="31"/>
    </row>
    <row r="81" spans="1:76" s="1" customFormat="1" ht="6.95" customHeight="1" x14ac:dyDescent="0.3"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1"/>
    </row>
    <row r="82" spans="1:76" s="1" customFormat="1" ht="15" x14ac:dyDescent="0.3">
      <c r="B82" s="29"/>
      <c r="C82" s="26" t="s">
        <v>25</v>
      </c>
      <c r="D82" s="30"/>
      <c r="E82" s="30"/>
      <c r="F82" s="30"/>
      <c r="G82" s="30"/>
      <c r="H82" s="30"/>
      <c r="I82" s="30"/>
      <c r="J82" s="30"/>
      <c r="K82" s="30"/>
      <c r="L82" s="60" t="str">
        <f>IF(E11= "","",E11)</f>
        <v>SMO</v>
      </c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26" t="s">
        <v>30</v>
      </c>
      <c r="AJ82" s="30"/>
      <c r="AK82" s="30"/>
      <c r="AL82" s="30"/>
      <c r="AM82" s="187" t="str">
        <f>IF(E17="","",E17)</f>
        <v>OVAK a.s.</v>
      </c>
      <c r="AN82" s="183"/>
      <c r="AO82" s="183"/>
      <c r="AP82" s="183"/>
      <c r="AQ82" s="31"/>
      <c r="AS82" s="184" t="s">
        <v>54</v>
      </c>
      <c r="AT82" s="185"/>
      <c r="AU82" s="45"/>
      <c r="AV82" s="45"/>
      <c r="AW82" s="45"/>
      <c r="AX82" s="45"/>
      <c r="AY82" s="45"/>
      <c r="AZ82" s="45"/>
      <c r="BA82" s="45"/>
      <c r="BB82" s="45"/>
      <c r="BC82" s="45"/>
      <c r="BD82" s="46"/>
    </row>
    <row r="83" spans="1:76" s="1" customFormat="1" ht="15" x14ac:dyDescent="0.3">
      <c r="B83" s="29"/>
      <c r="C83" s="26" t="s">
        <v>29</v>
      </c>
      <c r="D83" s="30"/>
      <c r="E83" s="30"/>
      <c r="F83" s="30"/>
      <c r="G83" s="30"/>
      <c r="H83" s="30"/>
      <c r="I83" s="30"/>
      <c r="J83" s="30"/>
      <c r="K83" s="30"/>
      <c r="L83" s="60" t="str">
        <f>IF(E14="","",E14)</f>
        <v xml:space="preserve"> </v>
      </c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26" t="s">
        <v>33</v>
      </c>
      <c r="AJ83" s="30"/>
      <c r="AK83" s="30"/>
      <c r="AL83" s="30"/>
      <c r="AM83" s="187" t="str">
        <f>IF(E20="","",E20)</f>
        <v>OVAK a.s.</v>
      </c>
      <c r="AN83" s="183"/>
      <c r="AO83" s="183"/>
      <c r="AP83" s="183"/>
      <c r="AQ83" s="31"/>
      <c r="AS83" s="186"/>
      <c r="AT83" s="183"/>
      <c r="AU83" s="30"/>
      <c r="AV83" s="30"/>
      <c r="AW83" s="30"/>
      <c r="AX83" s="30"/>
      <c r="AY83" s="30"/>
      <c r="AZ83" s="30"/>
      <c r="BA83" s="30"/>
      <c r="BB83" s="30"/>
      <c r="BC83" s="30"/>
      <c r="BD83" s="68"/>
    </row>
    <row r="84" spans="1:76" s="1" customFormat="1" ht="10.9" customHeight="1" x14ac:dyDescent="0.3">
      <c r="B84" s="29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1"/>
      <c r="AS84" s="186"/>
      <c r="AT84" s="183"/>
      <c r="AU84" s="30"/>
      <c r="AV84" s="30"/>
      <c r="AW84" s="30"/>
      <c r="AX84" s="30"/>
      <c r="AY84" s="30"/>
      <c r="AZ84" s="30"/>
      <c r="BA84" s="30"/>
      <c r="BB84" s="30"/>
      <c r="BC84" s="30"/>
      <c r="BD84" s="68"/>
    </row>
    <row r="85" spans="1:76" s="1" customFormat="1" ht="29.25" customHeight="1" x14ac:dyDescent="0.3">
      <c r="B85" s="29"/>
      <c r="C85" s="196" t="s">
        <v>55</v>
      </c>
      <c r="D85" s="197"/>
      <c r="E85" s="197"/>
      <c r="F85" s="197"/>
      <c r="G85" s="197"/>
      <c r="H85" s="69"/>
      <c r="I85" s="198" t="s">
        <v>56</v>
      </c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8" t="s">
        <v>57</v>
      </c>
      <c r="AH85" s="197"/>
      <c r="AI85" s="197"/>
      <c r="AJ85" s="197"/>
      <c r="AK85" s="197"/>
      <c r="AL85" s="197"/>
      <c r="AM85" s="197"/>
      <c r="AN85" s="198" t="s">
        <v>58</v>
      </c>
      <c r="AO85" s="197"/>
      <c r="AP85" s="199"/>
      <c r="AQ85" s="31"/>
      <c r="AS85" s="70" t="s">
        <v>59</v>
      </c>
      <c r="AT85" s="71" t="s">
        <v>60</v>
      </c>
      <c r="AU85" s="71" t="s">
        <v>61</v>
      </c>
      <c r="AV85" s="71" t="s">
        <v>62</v>
      </c>
      <c r="AW85" s="71" t="s">
        <v>63</v>
      </c>
      <c r="AX85" s="71" t="s">
        <v>64</v>
      </c>
      <c r="AY85" s="71" t="s">
        <v>65</v>
      </c>
      <c r="AZ85" s="71" t="s">
        <v>66</v>
      </c>
      <c r="BA85" s="71" t="s">
        <v>67</v>
      </c>
      <c r="BB85" s="71" t="s">
        <v>68</v>
      </c>
      <c r="BC85" s="71" t="s">
        <v>69</v>
      </c>
      <c r="BD85" s="72" t="s">
        <v>70</v>
      </c>
    </row>
    <row r="86" spans="1:76" s="1" customFormat="1" ht="10.9" customHeight="1" x14ac:dyDescent="0.3"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1"/>
      <c r="AS86" s="73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6"/>
    </row>
    <row r="87" spans="1:76" s="4" customFormat="1" ht="32.450000000000003" customHeight="1" x14ac:dyDescent="0.3">
      <c r="B87" s="62"/>
      <c r="C87" s="74" t="s">
        <v>71</v>
      </c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181">
        <f>ROUND(SUM(AG88:AG89),2)</f>
        <v>0</v>
      </c>
      <c r="AH87" s="181"/>
      <c r="AI87" s="181"/>
      <c r="AJ87" s="181"/>
      <c r="AK87" s="181"/>
      <c r="AL87" s="181"/>
      <c r="AM87" s="181"/>
      <c r="AN87" s="182">
        <f>SUM(AG87,AT87)</f>
        <v>0</v>
      </c>
      <c r="AO87" s="182"/>
      <c r="AP87" s="182"/>
      <c r="AQ87" s="65"/>
      <c r="AS87" s="76">
        <f>ROUND(SUM(AS88:AS89),2)</f>
        <v>0</v>
      </c>
      <c r="AT87" s="77">
        <f>ROUND(SUM(AV87:AW87),2)</f>
        <v>0</v>
      </c>
      <c r="AU87" s="78">
        <f>ROUND(SUM(AU88:AU89),5)</f>
        <v>5908.3605299999999</v>
      </c>
      <c r="AV87" s="77">
        <f>ROUND(AZ87*L31,2)</f>
        <v>0</v>
      </c>
      <c r="AW87" s="77">
        <f>ROUND(BA87*L32,2)</f>
        <v>0</v>
      </c>
      <c r="AX87" s="77">
        <f>ROUND(BB87*L31,2)</f>
        <v>0</v>
      </c>
      <c r="AY87" s="77">
        <f>ROUND(BC87*L32,2)</f>
        <v>0</v>
      </c>
      <c r="AZ87" s="77">
        <f>ROUND(SUM(AZ88:AZ89),2)</f>
        <v>0</v>
      </c>
      <c r="BA87" s="77">
        <f>ROUND(SUM(BA88:BA89),2)</f>
        <v>0</v>
      </c>
      <c r="BB87" s="77">
        <f>ROUND(SUM(BB88:BB89),2)</f>
        <v>0</v>
      </c>
      <c r="BC87" s="77">
        <f>ROUND(SUM(BC88:BC89),2)</f>
        <v>0</v>
      </c>
      <c r="BD87" s="79">
        <f>ROUND(SUM(BD88:BD89),2)</f>
        <v>0</v>
      </c>
      <c r="BS87" s="80" t="s">
        <v>72</v>
      </c>
      <c r="BT87" s="80" t="s">
        <v>73</v>
      </c>
      <c r="BU87" s="81" t="s">
        <v>74</v>
      </c>
      <c r="BV87" s="80" t="s">
        <v>75</v>
      </c>
      <c r="BW87" s="80" t="s">
        <v>76</v>
      </c>
      <c r="BX87" s="80" t="s">
        <v>77</v>
      </c>
    </row>
    <row r="88" spans="1:76" s="5" customFormat="1" ht="22.5" customHeight="1" x14ac:dyDescent="0.3">
      <c r="A88" s="167" t="s">
        <v>648</v>
      </c>
      <c r="B88" s="82"/>
      <c r="C88" s="83"/>
      <c r="D88" s="195" t="s">
        <v>73</v>
      </c>
      <c r="E88" s="194"/>
      <c r="F88" s="194"/>
      <c r="G88" s="194"/>
      <c r="H88" s="194"/>
      <c r="I88" s="84"/>
      <c r="J88" s="195" t="s">
        <v>78</v>
      </c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3">
        <f>'0 - Ostatní a vedlejší ná...'!M30</f>
        <v>0</v>
      </c>
      <c r="AH88" s="194"/>
      <c r="AI88" s="194"/>
      <c r="AJ88" s="194"/>
      <c r="AK88" s="194"/>
      <c r="AL88" s="194"/>
      <c r="AM88" s="194"/>
      <c r="AN88" s="193">
        <f>SUM(AG88,AT88)</f>
        <v>0</v>
      </c>
      <c r="AO88" s="194"/>
      <c r="AP88" s="194"/>
      <c r="AQ88" s="85"/>
      <c r="AS88" s="86">
        <f>'0 - Ostatní a vedlejší ná...'!M28</f>
        <v>0</v>
      </c>
      <c r="AT88" s="87">
        <f>ROUND(SUM(AV88:AW88),2)</f>
        <v>0</v>
      </c>
      <c r="AU88" s="88">
        <f>'0 - Ostatní a vedlejší ná...'!W111</f>
        <v>0</v>
      </c>
      <c r="AV88" s="87">
        <f>'0 - Ostatní a vedlejší ná...'!M32</f>
        <v>0</v>
      </c>
      <c r="AW88" s="87">
        <f>'0 - Ostatní a vedlejší ná...'!M33</f>
        <v>0</v>
      </c>
      <c r="AX88" s="87">
        <f>'0 - Ostatní a vedlejší ná...'!M34</f>
        <v>0</v>
      </c>
      <c r="AY88" s="87">
        <f>'0 - Ostatní a vedlejší ná...'!M35</f>
        <v>0</v>
      </c>
      <c r="AZ88" s="87">
        <f>'0 - Ostatní a vedlejší ná...'!H32</f>
        <v>0</v>
      </c>
      <c r="BA88" s="87">
        <f>'0 - Ostatní a vedlejší ná...'!H33</f>
        <v>0</v>
      </c>
      <c r="BB88" s="87">
        <f>'0 - Ostatní a vedlejší ná...'!H34</f>
        <v>0</v>
      </c>
      <c r="BC88" s="87">
        <f>'0 - Ostatní a vedlejší ná...'!H35</f>
        <v>0</v>
      </c>
      <c r="BD88" s="89">
        <f>'0 - Ostatní a vedlejší ná...'!H36</f>
        <v>0</v>
      </c>
      <c r="BT88" s="90" t="s">
        <v>9</v>
      </c>
      <c r="BV88" s="90" t="s">
        <v>75</v>
      </c>
      <c r="BW88" s="90" t="s">
        <v>79</v>
      </c>
      <c r="BX88" s="90" t="s">
        <v>76</v>
      </c>
    </row>
    <row r="89" spans="1:76" s="5" customFormat="1" ht="22.5" customHeight="1" x14ac:dyDescent="0.3">
      <c r="A89" s="167" t="s">
        <v>648</v>
      </c>
      <c r="B89" s="82"/>
      <c r="C89" s="83"/>
      <c r="D89" s="195" t="s">
        <v>9</v>
      </c>
      <c r="E89" s="194"/>
      <c r="F89" s="194"/>
      <c r="G89" s="194"/>
      <c r="H89" s="194"/>
      <c r="I89" s="84"/>
      <c r="J89" s="195" t="s">
        <v>80</v>
      </c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3">
        <f>'1 - Oprava vodovodu'!M30</f>
        <v>0</v>
      </c>
      <c r="AH89" s="194"/>
      <c r="AI89" s="194"/>
      <c r="AJ89" s="194"/>
      <c r="AK89" s="194"/>
      <c r="AL89" s="194"/>
      <c r="AM89" s="194"/>
      <c r="AN89" s="193">
        <f>SUM(AG89,AT89)</f>
        <v>0</v>
      </c>
      <c r="AO89" s="194"/>
      <c r="AP89" s="194"/>
      <c r="AQ89" s="85"/>
      <c r="AS89" s="91">
        <f>'1 - Oprava vodovodu'!M28</f>
        <v>0</v>
      </c>
      <c r="AT89" s="92">
        <f>ROUND(SUM(AV89:AW89),2)</f>
        <v>0</v>
      </c>
      <c r="AU89" s="93">
        <f>'1 - Oprava vodovodu'!W119</f>
        <v>5908.3605340000004</v>
      </c>
      <c r="AV89" s="92">
        <f>'1 - Oprava vodovodu'!M32</f>
        <v>0</v>
      </c>
      <c r="AW89" s="92">
        <f>'1 - Oprava vodovodu'!M33</f>
        <v>0</v>
      </c>
      <c r="AX89" s="92">
        <f>'1 - Oprava vodovodu'!M34</f>
        <v>0</v>
      </c>
      <c r="AY89" s="92">
        <f>'1 - Oprava vodovodu'!M35</f>
        <v>0</v>
      </c>
      <c r="AZ89" s="92">
        <f>'1 - Oprava vodovodu'!H32</f>
        <v>0</v>
      </c>
      <c r="BA89" s="92">
        <f>'1 - Oprava vodovodu'!H33</f>
        <v>0</v>
      </c>
      <c r="BB89" s="92">
        <f>'1 - Oprava vodovodu'!H34</f>
        <v>0</v>
      </c>
      <c r="BC89" s="92">
        <f>'1 - Oprava vodovodu'!H35</f>
        <v>0</v>
      </c>
      <c r="BD89" s="94">
        <f>'1 - Oprava vodovodu'!H36</f>
        <v>0</v>
      </c>
      <c r="BT89" s="90" t="s">
        <v>9</v>
      </c>
      <c r="BV89" s="90" t="s">
        <v>75</v>
      </c>
      <c r="BW89" s="90" t="s">
        <v>81</v>
      </c>
      <c r="BX89" s="90" t="s">
        <v>76</v>
      </c>
    </row>
    <row r="90" spans="1:76" x14ac:dyDescent="0.3"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1"/>
    </row>
    <row r="91" spans="1:76" s="1" customFormat="1" ht="30" customHeight="1" x14ac:dyDescent="0.3">
      <c r="B91" s="29"/>
      <c r="C91" s="74" t="s">
        <v>82</v>
      </c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182">
        <v>0</v>
      </c>
      <c r="AH91" s="183"/>
      <c r="AI91" s="183"/>
      <c r="AJ91" s="183"/>
      <c r="AK91" s="183"/>
      <c r="AL91" s="183"/>
      <c r="AM91" s="183"/>
      <c r="AN91" s="182">
        <v>0</v>
      </c>
      <c r="AO91" s="183"/>
      <c r="AP91" s="183"/>
      <c r="AQ91" s="31"/>
      <c r="AS91" s="70" t="s">
        <v>83</v>
      </c>
      <c r="AT91" s="71" t="s">
        <v>84</v>
      </c>
      <c r="AU91" s="71" t="s">
        <v>38</v>
      </c>
      <c r="AV91" s="72" t="s">
        <v>60</v>
      </c>
    </row>
    <row r="92" spans="1:76" s="1" customFormat="1" ht="10.9" customHeight="1" x14ac:dyDescent="0.3">
      <c r="B92" s="29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1"/>
      <c r="AS92" s="95"/>
      <c r="AT92" s="50"/>
      <c r="AU92" s="50"/>
      <c r="AV92" s="52"/>
    </row>
    <row r="93" spans="1:76" s="1" customFormat="1" ht="30" customHeight="1" x14ac:dyDescent="0.3">
      <c r="B93" s="29"/>
      <c r="C93" s="96" t="s">
        <v>85</v>
      </c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192">
        <f>ROUND(AG87+AG91,2)</f>
        <v>0</v>
      </c>
      <c r="AH93" s="192"/>
      <c r="AI93" s="192"/>
      <c r="AJ93" s="192"/>
      <c r="AK93" s="192"/>
      <c r="AL93" s="192"/>
      <c r="AM93" s="192"/>
      <c r="AN93" s="192">
        <f>AN87+AN91</f>
        <v>0</v>
      </c>
      <c r="AO93" s="192"/>
      <c r="AP93" s="192"/>
      <c r="AQ93" s="31"/>
    </row>
    <row r="94" spans="1:76" s="1" customFormat="1" ht="6.95" customHeight="1" x14ac:dyDescent="0.3">
      <c r="B94" s="53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5"/>
    </row>
  </sheetData>
  <mergeCells count="49"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AG93:AM93"/>
    <mergeCell ref="AN93:AP93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R2:BE2"/>
    <mergeCell ref="AG87:AM87"/>
    <mergeCell ref="AN87:AP87"/>
    <mergeCell ref="AG91:AM91"/>
    <mergeCell ref="AN91:AP91"/>
    <mergeCell ref="AS82:AT84"/>
    <mergeCell ref="AM83:AP83"/>
    <mergeCell ref="AK26:AO26"/>
    <mergeCell ref="AK27:AO27"/>
    <mergeCell ref="AK29:AO29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0 - Ostatní a vedlejší ná...'!C2" tooltip="0 - Ostatní a vedlejší ná..." display="/"/>
    <hyperlink ref="A89" location="'1 - Oprava vodovodu'!C2" tooltip="1 - Oprava vodovodu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6"/>
  <sheetViews>
    <sheetView showGridLines="0" workbookViewId="0">
      <pane ySplit="1" topLeftCell="A70" activePane="bottomLeft" state="frozen"/>
      <selection pane="bottomLeft" activeCell="H133" sqref="H131:H133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72"/>
      <c r="B1" s="169"/>
      <c r="C1" s="169"/>
      <c r="D1" s="170" t="s">
        <v>1</v>
      </c>
      <c r="E1" s="169"/>
      <c r="F1" s="171" t="s">
        <v>649</v>
      </c>
      <c r="G1" s="171"/>
      <c r="H1" s="216" t="s">
        <v>650</v>
      </c>
      <c r="I1" s="216"/>
      <c r="J1" s="216"/>
      <c r="K1" s="216"/>
      <c r="L1" s="171" t="s">
        <v>651</v>
      </c>
      <c r="M1" s="169"/>
      <c r="N1" s="169"/>
      <c r="O1" s="170" t="s">
        <v>86</v>
      </c>
      <c r="P1" s="169"/>
      <c r="Q1" s="169"/>
      <c r="R1" s="169"/>
      <c r="S1" s="171" t="s">
        <v>652</v>
      </c>
      <c r="T1" s="171"/>
      <c r="U1" s="172"/>
      <c r="V1" s="172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1:66" ht="36.950000000000003" customHeight="1" x14ac:dyDescent="0.3">
      <c r="C2" s="210" t="s">
        <v>5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S2" s="179" t="s">
        <v>6</v>
      </c>
      <c r="T2" s="180"/>
      <c r="U2" s="180"/>
      <c r="V2" s="180"/>
      <c r="W2" s="180"/>
      <c r="X2" s="180"/>
      <c r="Y2" s="180"/>
      <c r="Z2" s="180"/>
      <c r="AA2" s="180"/>
      <c r="AB2" s="180"/>
      <c r="AC2" s="180"/>
      <c r="AT2" s="15" t="s">
        <v>79</v>
      </c>
    </row>
    <row r="3" spans="1:66" ht="6.95" customHeight="1" x14ac:dyDescent="0.3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AT3" s="15" t="s">
        <v>87</v>
      </c>
    </row>
    <row r="4" spans="1:66" ht="36.950000000000003" customHeight="1" x14ac:dyDescent="0.3">
      <c r="B4" s="19"/>
      <c r="C4" s="204" t="s">
        <v>654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1"/>
      <c r="T4" s="22" t="s">
        <v>11</v>
      </c>
      <c r="AT4" s="15" t="s">
        <v>4</v>
      </c>
    </row>
    <row r="5" spans="1:66" ht="6.95" customHeight="1" x14ac:dyDescent="0.3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1:66" ht="25.35" customHeight="1" x14ac:dyDescent="0.3">
      <c r="B6" s="19"/>
      <c r="C6" s="20"/>
      <c r="D6" s="26" t="s">
        <v>14</v>
      </c>
      <c r="E6" s="20"/>
      <c r="F6" s="228" t="str">
        <f>'Rekapitulace stavby'!K6</f>
        <v>Oprava vodovodu ul. Hlubinská</v>
      </c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20"/>
      <c r="R6" s="21"/>
    </row>
    <row r="7" spans="1:66" s="1" customFormat="1" ht="32.85" customHeight="1" x14ac:dyDescent="0.3">
      <c r="B7" s="29"/>
      <c r="C7" s="30"/>
      <c r="D7" s="25" t="s">
        <v>88</v>
      </c>
      <c r="E7" s="30"/>
      <c r="F7" s="212" t="s">
        <v>89</v>
      </c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30"/>
      <c r="R7" s="31"/>
    </row>
    <row r="8" spans="1:66" s="1" customFormat="1" ht="14.45" customHeight="1" x14ac:dyDescent="0.3">
      <c r="B8" s="29"/>
      <c r="C8" s="30"/>
      <c r="D8" s="26" t="s">
        <v>17</v>
      </c>
      <c r="E8" s="30"/>
      <c r="F8" s="24" t="s">
        <v>3</v>
      </c>
      <c r="G8" s="30"/>
      <c r="H8" s="30"/>
      <c r="I8" s="30"/>
      <c r="J8" s="30"/>
      <c r="K8" s="30"/>
      <c r="L8" s="30"/>
      <c r="M8" s="26" t="s">
        <v>18</v>
      </c>
      <c r="N8" s="30"/>
      <c r="O8" s="24" t="s">
        <v>3</v>
      </c>
      <c r="P8" s="30"/>
      <c r="Q8" s="30"/>
      <c r="R8" s="31"/>
    </row>
    <row r="9" spans="1:66" s="1" customFormat="1" ht="14.45" customHeight="1" x14ac:dyDescent="0.3">
      <c r="B9" s="29"/>
      <c r="C9" s="30"/>
      <c r="D9" s="26" t="s">
        <v>19</v>
      </c>
      <c r="E9" s="30"/>
      <c r="F9" s="24" t="s">
        <v>20</v>
      </c>
      <c r="G9" s="30"/>
      <c r="H9" s="30"/>
      <c r="I9" s="30"/>
      <c r="J9" s="30"/>
      <c r="K9" s="30"/>
      <c r="L9" s="30"/>
      <c r="M9" s="26" t="s">
        <v>21</v>
      </c>
      <c r="N9" s="30"/>
      <c r="O9" s="229" t="str">
        <f>'Rekapitulace stavby'!AN8</f>
        <v>25.5.2017</v>
      </c>
      <c r="P9" s="183"/>
      <c r="Q9" s="30"/>
      <c r="R9" s="31"/>
    </row>
    <row r="10" spans="1:66" s="1" customFormat="1" ht="10.9" customHeight="1" x14ac:dyDescent="0.3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1:66" s="1" customFormat="1" ht="14.45" customHeight="1" x14ac:dyDescent="0.3">
      <c r="B11" s="29"/>
      <c r="C11" s="30"/>
      <c r="D11" s="26" t="s">
        <v>25</v>
      </c>
      <c r="E11" s="30"/>
      <c r="F11" s="30"/>
      <c r="G11" s="30"/>
      <c r="H11" s="30"/>
      <c r="I11" s="30"/>
      <c r="J11" s="30"/>
      <c r="K11" s="30"/>
      <c r="L11" s="30"/>
      <c r="M11" s="26" t="s">
        <v>26</v>
      </c>
      <c r="N11" s="30"/>
      <c r="O11" s="211" t="s">
        <v>3</v>
      </c>
      <c r="P11" s="183"/>
      <c r="Q11" s="30"/>
      <c r="R11" s="31"/>
    </row>
    <row r="12" spans="1:66" s="1" customFormat="1" ht="18" customHeight="1" x14ac:dyDescent="0.3">
      <c r="B12" s="29"/>
      <c r="C12" s="30"/>
      <c r="D12" s="30"/>
      <c r="E12" s="24" t="s">
        <v>27</v>
      </c>
      <c r="F12" s="30"/>
      <c r="G12" s="30"/>
      <c r="H12" s="30"/>
      <c r="I12" s="30"/>
      <c r="J12" s="30"/>
      <c r="K12" s="30"/>
      <c r="L12" s="30"/>
      <c r="M12" s="26" t="s">
        <v>28</v>
      </c>
      <c r="N12" s="30"/>
      <c r="O12" s="211" t="s">
        <v>3</v>
      </c>
      <c r="P12" s="183"/>
      <c r="Q12" s="30"/>
      <c r="R12" s="31"/>
    </row>
    <row r="13" spans="1:66" s="1" customFormat="1" ht="6.95" customHeight="1" x14ac:dyDescent="0.3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</row>
    <row r="14" spans="1:66" s="1" customFormat="1" ht="14.45" customHeight="1" x14ac:dyDescent="0.3">
      <c r="B14" s="29"/>
      <c r="C14" s="30"/>
      <c r="D14" s="26" t="s">
        <v>29</v>
      </c>
      <c r="E14" s="30"/>
      <c r="F14" s="30"/>
      <c r="G14" s="30"/>
      <c r="H14" s="30"/>
      <c r="I14" s="30"/>
      <c r="J14" s="30"/>
      <c r="K14" s="30"/>
      <c r="L14" s="30"/>
      <c r="M14" s="26" t="s">
        <v>26</v>
      </c>
      <c r="N14" s="30"/>
      <c r="O14" s="211" t="str">
        <f>IF('Rekapitulace stavby'!AN13="","",'Rekapitulace stavby'!AN13)</f>
        <v/>
      </c>
      <c r="P14" s="183"/>
      <c r="Q14" s="30"/>
      <c r="R14" s="31"/>
    </row>
    <row r="15" spans="1:66" s="1" customFormat="1" ht="18" customHeight="1" x14ac:dyDescent="0.3">
      <c r="B15" s="29"/>
      <c r="C15" s="30"/>
      <c r="D15" s="30"/>
      <c r="E15" s="24" t="str">
        <f>IF('Rekapitulace stavby'!E14="","",'Rekapitulace stavby'!E14)</f>
        <v xml:space="preserve"> </v>
      </c>
      <c r="F15" s="30"/>
      <c r="G15" s="30"/>
      <c r="H15" s="30"/>
      <c r="I15" s="30"/>
      <c r="J15" s="30"/>
      <c r="K15" s="30"/>
      <c r="L15" s="30"/>
      <c r="M15" s="26" t="s">
        <v>28</v>
      </c>
      <c r="N15" s="30"/>
      <c r="O15" s="211" t="str">
        <f>IF('Rekapitulace stavby'!AN14="","",'Rekapitulace stavby'!AN14)</f>
        <v/>
      </c>
      <c r="P15" s="183"/>
      <c r="Q15" s="30"/>
      <c r="R15" s="31"/>
    </row>
    <row r="16" spans="1:66" s="1" customFormat="1" ht="6.95" customHeight="1" x14ac:dyDescent="0.3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</row>
    <row r="17" spans="2:18" s="1" customFormat="1" ht="14.45" customHeight="1" x14ac:dyDescent="0.3">
      <c r="B17" s="29"/>
      <c r="C17" s="30"/>
      <c r="D17" s="26" t="s">
        <v>30</v>
      </c>
      <c r="E17" s="30"/>
      <c r="F17" s="30"/>
      <c r="G17" s="30"/>
      <c r="H17" s="30"/>
      <c r="I17" s="30"/>
      <c r="J17" s="30"/>
      <c r="K17" s="30"/>
      <c r="L17" s="30"/>
      <c r="M17" s="26" t="s">
        <v>26</v>
      </c>
      <c r="N17" s="30"/>
      <c r="O17" s="211" t="s">
        <v>3</v>
      </c>
      <c r="P17" s="183"/>
      <c r="Q17" s="30"/>
      <c r="R17" s="31"/>
    </row>
    <row r="18" spans="2:18" s="1" customFormat="1" ht="18" customHeight="1" x14ac:dyDescent="0.3">
      <c r="B18" s="29"/>
      <c r="C18" s="30"/>
      <c r="D18" s="30"/>
      <c r="E18" s="24" t="s">
        <v>31</v>
      </c>
      <c r="F18" s="30"/>
      <c r="G18" s="30"/>
      <c r="H18" s="30"/>
      <c r="I18" s="30"/>
      <c r="J18" s="30"/>
      <c r="K18" s="30"/>
      <c r="L18" s="30"/>
      <c r="M18" s="26" t="s">
        <v>28</v>
      </c>
      <c r="N18" s="30"/>
      <c r="O18" s="211" t="s">
        <v>3</v>
      </c>
      <c r="P18" s="183"/>
      <c r="Q18" s="30"/>
      <c r="R18" s="31"/>
    </row>
    <row r="19" spans="2:18" s="1" customFormat="1" ht="6.95" customHeight="1" x14ac:dyDescent="0.3"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</row>
    <row r="20" spans="2:18" s="1" customFormat="1" ht="14.45" customHeight="1" x14ac:dyDescent="0.3">
      <c r="B20" s="29"/>
      <c r="C20" s="30"/>
      <c r="D20" s="26" t="s">
        <v>33</v>
      </c>
      <c r="E20" s="30"/>
      <c r="F20" s="30"/>
      <c r="G20" s="30"/>
      <c r="H20" s="30"/>
      <c r="I20" s="30"/>
      <c r="J20" s="30"/>
      <c r="K20" s="30"/>
      <c r="L20" s="30"/>
      <c r="M20" s="26" t="s">
        <v>26</v>
      </c>
      <c r="N20" s="30"/>
      <c r="O20" s="211" t="s">
        <v>3</v>
      </c>
      <c r="P20" s="183"/>
      <c r="Q20" s="30"/>
      <c r="R20" s="31"/>
    </row>
    <row r="21" spans="2:18" s="1" customFormat="1" ht="18" customHeight="1" x14ac:dyDescent="0.3">
      <c r="B21" s="29"/>
      <c r="C21" s="30"/>
      <c r="D21" s="30"/>
      <c r="E21" s="24" t="s">
        <v>31</v>
      </c>
      <c r="F21" s="30"/>
      <c r="G21" s="30"/>
      <c r="H21" s="30"/>
      <c r="I21" s="30"/>
      <c r="J21" s="30"/>
      <c r="K21" s="30"/>
      <c r="L21" s="30"/>
      <c r="M21" s="26" t="s">
        <v>28</v>
      </c>
      <c r="N21" s="30"/>
      <c r="O21" s="211" t="s">
        <v>3</v>
      </c>
      <c r="P21" s="183"/>
      <c r="Q21" s="30"/>
      <c r="R21" s="31"/>
    </row>
    <row r="22" spans="2:18" s="1" customFormat="1" ht="6.95" customHeight="1" x14ac:dyDescent="0.3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</row>
    <row r="23" spans="2:18" s="1" customFormat="1" ht="14.45" customHeight="1" x14ac:dyDescent="0.3">
      <c r="B23" s="29"/>
      <c r="C23" s="30"/>
      <c r="D23" s="26" t="s">
        <v>34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spans="2:18" s="1" customFormat="1" ht="22.5" customHeight="1" x14ac:dyDescent="0.3">
      <c r="B24" s="29"/>
      <c r="C24" s="30"/>
      <c r="D24" s="30"/>
      <c r="E24" s="213" t="s">
        <v>3</v>
      </c>
      <c r="F24" s="183"/>
      <c r="G24" s="183"/>
      <c r="H24" s="183"/>
      <c r="I24" s="183"/>
      <c r="J24" s="183"/>
      <c r="K24" s="183"/>
      <c r="L24" s="183"/>
      <c r="M24" s="30"/>
      <c r="N24" s="30"/>
      <c r="O24" s="30"/>
      <c r="P24" s="30"/>
      <c r="Q24" s="30"/>
      <c r="R24" s="31"/>
    </row>
    <row r="25" spans="2:18" s="1" customFormat="1" ht="6.95" customHeight="1" x14ac:dyDescent="0.3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2:18" s="1" customFormat="1" ht="6.95" customHeight="1" x14ac:dyDescent="0.3">
      <c r="B26" s="29"/>
      <c r="C26" s="30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30"/>
      <c r="R26" s="31"/>
    </row>
    <row r="27" spans="2:18" s="1" customFormat="1" ht="14.45" customHeight="1" x14ac:dyDescent="0.3">
      <c r="B27" s="29"/>
      <c r="C27" s="30"/>
      <c r="D27" s="98" t="s">
        <v>90</v>
      </c>
      <c r="E27" s="30"/>
      <c r="F27" s="30"/>
      <c r="G27" s="30"/>
      <c r="H27" s="30"/>
      <c r="I27" s="30"/>
      <c r="J27" s="30"/>
      <c r="K27" s="30"/>
      <c r="L27" s="30"/>
      <c r="M27" s="188">
        <f>N88</f>
        <v>0</v>
      </c>
      <c r="N27" s="183"/>
      <c r="O27" s="183"/>
      <c r="P27" s="183"/>
      <c r="Q27" s="30"/>
      <c r="R27" s="31"/>
    </row>
    <row r="28" spans="2:18" s="1" customFormat="1" ht="14.45" customHeight="1" x14ac:dyDescent="0.3">
      <c r="B28" s="29"/>
      <c r="C28" s="30"/>
      <c r="D28" s="28" t="s">
        <v>91</v>
      </c>
      <c r="E28" s="30"/>
      <c r="F28" s="30"/>
      <c r="G28" s="30"/>
      <c r="H28" s="30"/>
      <c r="I28" s="30"/>
      <c r="J28" s="30"/>
      <c r="K28" s="30"/>
      <c r="L28" s="30"/>
      <c r="M28" s="188">
        <f>N92</f>
        <v>0</v>
      </c>
      <c r="N28" s="183"/>
      <c r="O28" s="183"/>
      <c r="P28" s="183"/>
      <c r="Q28" s="30"/>
      <c r="R28" s="31"/>
    </row>
    <row r="29" spans="2:18" s="1" customFormat="1" ht="6.95" customHeight="1" x14ac:dyDescent="0.3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</row>
    <row r="30" spans="2:18" s="1" customFormat="1" ht="25.35" customHeight="1" x14ac:dyDescent="0.3">
      <c r="B30" s="29"/>
      <c r="C30" s="30"/>
      <c r="D30" s="99" t="s">
        <v>37</v>
      </c>
      <c r="E30" s="30"/>
      <c r="F30" s="30"/>
      <c r="G30" s="30"/>
      <c r="H30" s="30"/>
      <c r="I30" s="30"/>
      <c r="J30" s="30"/>
      <c r="K30" s="30"/>
      <c r="L30" s="30"/>
      <c r="M30" s="239">
        <f>ROUND(M27+M28,2)</f>
        <v>0</v>
      </c>
      <c r="N30" s="183"/>
      <c r="O30" s="183"/>
      <c r="P30" s="183"/>
      <c r="Q30" s="30"/>
      <c r="R30" s="31"/>
    </row>
    <row r="31" spans="2:18" s="1" customFormat="1" ht="6.95" customHeight="1" x14ac:dyDescent="0.3">
      <c r="B31" s="29"/>
      <c r="C31" s="30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30"/>
      <c r="R31" s="31"/>
    </row>
    <row r="32" spans="2:18" s="1" customFormat="1" ht="14.45" customHeight="1" x14ac:dyDescent="0.3">
      <c r="B32" s="29"/>
      <c r="C32" s="30"/>
      <c r="D32" s="36" t="s">
        <v>38</v>
      </c>
      <c r="E32" s="36" t="s">
        <v>39</v>
      </c>
      <c r="F32" s="37">
        <v>0.21</v>
      </c>
      <c r="G32" s="100" t="s">
        <v>40</v>
      </c>
      <c r="H32" s="238">
        <f>ROUND((SUM(BE92:BE93)+SUM(BE111:BE125)), 2)</f>
        <v>0</v>
      </c>
      <c r="I32" s="183"/>
      <c r="J32" s="183"/>
      <c r="K32" s="30"/>
      <c r="L32" s="30"/>
      <c r="M32" s="238">
        <f>ROUND(ROUND((SUM(BE92:BE93)+SUM(BE111:BE125)), 2)*F32, 2)</f>
        <v>0</v>
      </c>
      <c r="N32" s="183"/>
      <c r="O32" s="183"/>
      <c r="P32" s="183"/>
      <c r="Q32" s="30"/>
      <c r="R32" s="31"/>
    </row>
    <row r="33" spans="2:18" s="1" customFormat="1" ht="14.45" customHeight="1" x14ac:dyDescent="0.3">
      <c r="B33" s="29"/>
      <c r="C33" s="30"/>
      <c r="D33" s="30"/>
      <c r="E33" s="36" t="s">
        <v>41</v>
      </c>
      <c r="F33" s="37">
        <v>0.15</v>
      </c>
      <c r="G33" s="100" t="s">
        <v>40</v>
      </c>
      <c r="H33" s="238">
        <f>ROUND((SUM(BF92:BF93)+SUM(BF111:BF125)), 2)</f>
        <v>0</v>
      </c>
      <c r="I33" s="183"/>
      <c r="J33" s="183"/>
      <c r="K33" s="30"/>
      <c r="L33" s="30"/>
      <c r="M33" s="238">
        <f>ROUND(ROUND((SUM(BF92:BF93)+SUM(BF111:BF125)), 2)*F33, 2)</f>
        <v>0</v>
      </c>
      <c r="N33" s="183"/>
      <c r="O33" s="183"/>
      <c r="P33" s="183"/>
      <c r="Q33" s="30"/>
      <c r="R33" s="31"/>
    </row>
    <row r="34" spans="2:18" s="1" customFormat="1" ht="14.45" hidden="1" customHeight="1" x14ac:dyDescent="0.3">
      <c r="B34" s="29"/>
      <c r="C34" s="30"/>
      <c r="D34" s="30"/>
      <c r="E34" s="36" t="s">
        <v>42</v>
      </c>
      <c r="F34" s="37">
        <v>0.21</v>
      </c>
      <c r="G34" s="100" t="s">
        <v>40</v>
      </c>
      <c r="H34" s="238">
        <f>ROUND((SUM(BG92:BG93)+SUM(BG111:BG125)), 2)</f>
        <v>0</v>
      </c>
      <c r="I34" s="183"/>
      <c r="J34" s="183"/>
      <c r="K34" s="30"/>
      <c r="L34" s="30"/>
      <c r="M34" s="238">
        <v>0</v>
      </c>
      <c r="N34" s="183"/>
      <c r="O34" s="183"/>
      <c r="P34" s="183"/>
      <c r="Q34" s="30"/>
      <c r="R34" s="31"/>
    </row>
    <row r="35" spans="2:18" s="1" customFormat="1" ht="14.45" hidden="1" customHeight="1" x14ac:dyDescent="0.3">
      <c r="B35" s="29"/>
      <c r="C35" s="30"/>
      <c r="D35" s="30"/>
      <c r="E35" s="36" t="s">
        <v>43</v>
      </c>
      <c r="F35" s="37">
        <v>0.15</v>
      </c>
      <c r="G35" s="100" t="s">
        <v>40</v>
      </c>
      <c r="H35" s="238">
        <f>ROUND((SUM(BH92:BH93)+SUM(BH111:BH125)), 2)</f>
        <v>0</v>
      </c>
      <c r="I35" s="183"/>
      <c r="J35" s="183"/>
      <c r="K35" s="30"/>
      <c r="L35" s="30"/>
      <c r="M35" s="238">
        <v>0</v>
      </c>
      <c r="N35" s="183"/>
      <c r="O35" s="183"/>
      <c r="P35" s="183"/>
      <c r="Q35" s="30"/>
      <c r="R35" s="31"/>
    </row>
    <row r="36" spans="2:18" s="1" customFormat="1" ht="14.45" hidden="1" customHeight="1" x14ac:dyDescent="0.3">
      <c r="B36" s="29"/>
      <c r="C36" s="30"/>
      <c r="D36" s="30"/>
      <c r="E36" s="36" t="s">
        <v>44</v>
      </c>
      <c r="F36" s="37">
        <v>0</v>
      </c>
      <c r="G36" s="100" t="s">
        <v>40</v>
      </c>
      <c r="H36" s="238">
        <f>ROUND((SUM(BI92:BI93)+SUM(BI111:BI125)), 2)</f>
        <v>0</v>
      </c>
      <c r="I36" s="183"/>
      <c r="J36" s="183"/>
      <c r="K36" s="30"/>
      <c r="L36" s="30"/>
      <c r="M36" s="238">
        <v>0</v>
      </c>
      <c r="N36" s="183"/>
      <c r="O36" s="183"/>
      <c r="P36" s="183"/>
      <c r="Q36" s="30"/>
      <c r="R36" s="31"/>
    </row>
    <row r="37" spans="2:18" s="1" customFormat="1" ht="6.95" customHeight="1" x14ac:dyDescent="0.3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</row>
    <row r="38" spans="2:18" s="1" customFormat="1" ht="25.35" customHeight="1" x14ac:dyDescent="0.3">
      <c r="B38" s="29"/>
      <c r="C38" s="97"/>
      <c r="D38" s="101" t="s">
        <v>45</v>
      </c>
      <c r="E38" s="69"/>
      <c r="F38" s="69"/>
      <c r="G38" s="102" t="s">
        <v>46</v>
      </c>
      <c r="H38" s="103" t="s">
        <v>47</v>
      </c>
      <c r="I38" s="69"/>
      <c r="J38" s="69"/>
      <c r="K38" s="69"/>
      <c r="L38" s="237">
        <f>SUM(M30:M36)</f>
        <v>0</v>
      </c>
      <c r="M38" s="197"/>
      <c r="N38" s="197"/>
      <c r="O38" s="197"/>
      <c r="P38" s="199"/>
      <c r="Q38" s="97"/>
      <c r="R38" s="31"/>
    </row>
    <row r="39" spans="2:18" s="1" customFormat="1" ht="14.45" customHeight="1" x14ac:dyDescent="0.3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1"/>
    </row>
    <row r="40" spans="2:18" s="1" customFormat="1" ht="14.45" customHeight="1" x14ac:dyDescent="0.3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</row>
    <row r="41" spans="2:18" x14ac:dyDescent="0.3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2:18" x14ac:dyDescent="0.3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2:18" x14ac:dyDescent="0.3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</row>
    <row r="44" spans="2:18" x14ac:dyDescent="0.3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2:18" x14ac:dyDescent="0.3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spans="2:18" x14ac:dyDescent="0.3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2:18" x14ac:dyDescent="0.3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  <row r="48" spans="2:18" x14ac:dyDescent="0.3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2:18" x14ac:dyDescent="0.3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2:18" s="1" customFormat="1" ht="15" x14ac:dyDescent="0.3">
      <c r="B50" s="29"/>
      <c r="C50" s="30"/>
      <c r="D50" s="44" t="s">
        <v>48</v>
      </c>
      <c r="E50" s="45"/>
      <c r="F50" s="45"/>
      <c r="G50" s="45"/>
      <c r="H50" s="46"/>
      <c r="I50" s="30"/>
      <c r="J50" s="44" t="s">
        <v>49</v>
      </c>
      <c r="K50" s="45"/>
      <c r="L50" s="45"/>
      <c r="M50" s="45"/>
      <c r="N50" s="45"/>
      <c r="O50" s="45"/>
      <c r="P50" s="46"/>
      <c r="Q50" s="30"/>
      <c r="R50" s="31"/>
    </row>
    <row r="51" spans="2:18" x14ac:dyDescent="0.3">
      <c r="B51" s="19"/>
      <c r="C51" s="20"/>
      <c r="D51" s="47"/>
      <c r="E51" s="20"/>
      <c r="F51" s="20"/>
      <c r="G51" s="20"/>
      <c r="H51" s="48"/>
      <c r="I51" s="20"/>
      <c r="J51" s="47"/>
      <c r="K51" s="20"/>
      <c r="L51" s="20"/>
      <c r="M51" s="20"/>
      <c r="N51" s="20"/>
      <c r="O51" s="20"/>
      <c r="P51" s="48"/>
      <c r="Q51" s="20"/>
      <c r="R51" s="21"/>
    </row>
    <row r="52" spans="2:18" x14ac:dyDescent="0.3">
      <c r="B52" s="19"/>
      <c r="C52" s="20"/>
      <c r="D52" s="47"/>
      <c r="E52" s="20"/>
      <c r="F52" s="20"/>
      <c r="G52" s="20"/>
      <c r="H52" s="48"/>
      <c r="I52" s="20"/>
      <c r="J52" s="47"/>
      <c r="K52" s="20"/>
      <c r="L52" s="20"/>
      <c r="M52" s="20"/>
      <c r="N52" s="20"/>
      <c r="O52" s="20"/>
      <c r="P52" s="48"/>
      <c r="Q52" s="20"/>
      <c r="R52" s="21"/>
    </row>
    <row r="53" spans="2:18" x14ac:dyDescent="0.3">
      <c r="B53" s="19"/>
      <c r="C53" s="20"/>
      <c r="D53" s="47"/>
      <c r="E53" s="20"/>
      <c r="F53" s="20"/>
      <c r="G53" s="20"/>
      <c r="H53" s="48"/>
      <c r="I53" s="20"/>
      <c r="J53" s="47"/>
      <c r="K53" s="20"/>
      <c r="L53" s="20"/>
      <c r="M53" s="20"/>
      <c r="N53" s="20"/>
      <c r="O53" s="20"/>
      <c r="P53" s="48"/>
      <c r="Q53" s="20"/>
      <c r="R53" s="21"/>
    </row>
    <row r="54" spans="2:18" x14ac:dyDescent="0.3">
      <c r="B54" s="19"/>
      <c r="C54" s="20"/>
      <c r="D54" s="47"/>
      <c r="E54" s="20"/>
      <c r="F54" s="20"/>
      <c r="G54" s="20"/>
      <c r="H54" s="48"/>
      <c r="I54" s="20"/>
      <c r="J54" s="47"/>
      <c r="K54" s="20"/>
      <c r="L54" s="20"/>
      <c r="M54" s="20"/>
      <c r="N54" s="20"/>
      <c r="O54" s="20"/>
      <c r="P54" s="48"/>
      <c r="Q54" s="20"/>
      <c r="R54" s="21"/>
    </row>
    <row r="55" spans="2:18" x14ac:dyDescent="0.3">
      <c r="B55" s="19"/>
      <c r="C55" s="20"/>
      <c r="D55" s="47"/>
      <c r="E55" s="20"/>
      <c r="F55" s="20"/>
      <c r="G55" s="20"/>
      <c r="H55" s="48"/>
      <c r="I55" s="20"/>
      <c r="J55" s="47"/>
      <c r="K55" s="20"/>
      <c r="L55" s="20"/>
      <c r="M55" s="20"/>
      <c r="N55" s="20"/>
      <c r="O55" s="20"/>
      <c r="P55" s="48"/>
      <c r="Q55" s="20"/>
      <c r="R55" s="21"/>
    </row>
    <row r="56" spans="2:18" x14ac:dyDescent="0.3">
      <c r="B56" s="19"/>
      <c r="C56" s="20"/>
      <c r="D56" s="47"/>
      <c r="E56" s="20"/>
      <c r="F56" s="20"/>
      <c r="G56" s="20"/>
      <c r="H56" s="48"/>
      <c r="I56" s="20"/>
      <c r="J56" s="47"/>
      <c r="K56" s="20"/>
      <c r="L56" s="20"/>
      <c r="M56" s="20"/>
      <c r="N56" s="20"/>
      <c r="O56" s="20"/>
      <c r="P56" s="48"/>
      <c r="Q56" s="20"/>
      <c r="R56" s="21"/>
    </row>
    <row r="57" spans="2:18" x14ac:dyDescent="0.3">
      <c r="B57" s="19"/>
      <c r="C57" s="20"/>
      <c r="D57" s="47"/>
      <c r="E57" s="20"/>
      <c r="F57" s="20"/>
      <c r="G57" s="20"/>
      <c r="H57" s="48"/>
      <c r="I57" s="20"/>
      <c r="J57" s="47"/>
      <c r="K57" s="20"/>
      <c r="L57" s="20"/>
      <c r="M57" s="20"/>
      <c r="N57" s="20"/>
      <c r="O57" s="20"/>
      <c r="P57" s="48"/>
      <c r="Q57" s="20"/>
      <c r="R57" s="21"/>
    </row>
    <row r="58" spans="2:18" x14ac:dyDescent="0.3">
      <c r="B58" s="19"/>
      <c r="C58" s="20"/>
      <c r="D58" s="47"/>
      <c r="E58" s="20"/>
      <c r="F58" s="20"/>
      <c r="G58" s="20"/>
      <c r="H58" s="48"/>
      <c r="I58" s="20"/>
      <c r="J58" s="47"/>
      <c r="K58" s="20"/>
      <c r="L58" s="20"/>
      <c r="M58" s="20"/>
      <c r="N58" s="20"/>
      <c r="O58" s="20"/>
      <c r="P58" s="48"/>
      <c r="Q58" s="20"/>
      <c r="R58" s="21"/>
    </row>
    <row r="59" spans="2:18" s="1" customFormat="1" ht="15" x14ac:dyDescent="0.3">
      <c r="B59" s="29"/>
      <c r="C59" s="30"/>
      <c r="D59" s="49" t="s">
        <v>50</v>
      </c>
      <c r="E59" s="50"/>
      <c r="F59" s="50"/>
      <c r="G59" s="51" t="s">
        <v>51</v>
      </c>
      <c r="H59" s="52"/>
      <c r="I59" s="30"/>
      <c r="J59" s="49" t="s">
        <v>50</v>
      </c>
      <c r="K59" s="50"/>
      <c r="L59" s="50"/>
      <c r="M59" s="50"/>
      <c r="N59" s="51" t="s">
        <v>51</v>
      </c>
      <c r="O59" s="50"/>
      <c r="P59" s="52"/>
      <c r="Q59" s="30"/>
      <c r="R59" s="31"/>
    </row>
    <row r="60" spans="2:18" x14ac:dyDescent="0.3"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</row>
    <row r="61" spans="2:18" s="1" customFormat="1" ht="15" x14ac:dyDescent="0.3">
      <c r="B61" s="29"/>
      <c r="C61" s="30"/>
      <c r="D61" s="44" t="s">
        <v>52</v>
      </c>
      <c r="E61" s="45"/>
      <c r="F61" s="45"/>
      <c r="G61" s="45"/>
      <c r="H61" s="46"/>
      <c r="I61" s="30"/>
      <c r="J61" s="44" t="s">
        <v>53</v>
      </c>
      <c r="K61" s="45"/>
      <c r="L61" s="45"/>
      <c r="M61" s="45"/>
      <c r="N61" s="45"/>
      <c r="O61" s="45"/>
      <c r="P61" s="46"/>
      <c r="Q61" s="30"/>
      <c r="R61" s="31"/>
    </row>
    <row r="62" spans="2:18" x14ac:dyDescent="0.3">
      <c r="B62" s="19"/>
      <c r="C62" s="20"/>
      <c r="D62" s="47"/>
      <c r="E62" s="20"/>
      <c r="F62" s="20"/>
      <c r="G62" s="20"/>
      <c r="H62" s="48"/>
      <c r="I62" s="20"/>
      <c r="J62" s="47"/>
      <c r="K62" s="20"/>
      <c r="L62" s="20"/>
      <c r="M62" s="20"/>
      <c r="N62" s="20"/>
      <c r="O62" s="20"/>
      <c r="P62" s="48"/>
      <c r="Q62" s="20"/>
      <c r="R62" s="21"/>
    </row>
    <row r="63" spans="2:18" x14ac:dyDescent="0.3">
      <c r="B63" s="19"/>
      <c r="C63" s="20"/>
      <c r="D63" s="47"/>
      <c r="E63" s="20"/>
      <c r="F63" s="20"/>
      <c r="G63" s="20"/>
      <c r="H63" s="48"/>
      <c r="I63" s="20"/>
      <c r="J63" s="47"/>
      <c r="K63" s="20"/>
      <c r="L63" s="20"/>
      <c r="M63" s="20"/>
      <c r="N63" s="20"/>
      <c r="O63" s="20"/>
      <c r="P63" s="48"/>
      <c r="Q63" s="20"/>
      <c r="R63" s="21"/>
    </row>
    <row r="64" spans="2:18" x14ac:dyDescent="0.3">
      <c r="B64" s="19"/>
      <c r="C64" s="20"/>
      <c r="D64" s="47"/>
      <c r="E64" s="20"/>
      <c r="F64" s="20"/>
      <c r="G64" s="20"/>
      <c r="H64" s="48"/>
      <c r="I64" s="20"/>
      <c r="J64" s="47"/>
      <c r="K64" s="20"/>
      <c r="L64" s="20"/>
      <c r="M64" s="20"/>
      <c r="N64" s="20"/>
      <c r="O64" s="20"/>
      <c r="P64" s="48"/>
      <c r="Q64" s="20"/>
      <c r="R64" s="21"/>
    </row>
    <row r="65" spans="2:18" x14ac:dyDescent="0.3">
      <c r="B65" s="19"/>
      <c r="C65" s="20"/>
      <c r="D65" s="47"/>
      <c r="E65" s="20"/>
      <c r="F65" s="20"/>
      <c r="G65" s="20"/>
      <c r="H65" s="48"/>
      <c r="I65" s="20"/>
      <c r="J65" s="47"/>
      <c r="K65" s="20"/>
      <c r="L65" s="20"/>
      <c r="M65" s="20"/>
      <c r="N65" s="20"/>
      <c r="O65" s="20"/>
      <c r="P65" s="48"/>
      <c r="Q65" s="20"/>
      <c r="R65" s="21"/>
    </row>
    <row r="66" spans="2:18" x14ac:dyDescent="0.3">
      <c r="B66" s="19"/>
      <c r="C66" s="20"/>
      <c r="D66" s="47"/>
      <c r="E66" s="20"/>
      <c r="F66" s="20"/>
      <c r="G66" s="20"/>
      <c r="H66" s="48"/>
      <c r="I66" s="20"/>
      <c r="J66" s="47"/>
      <c r="K66" s="20"/>
      <c r="L66" s="20"/>
      <c r="M66" s="20"/>
      <c r="N66" s="20"/>
      <c r="O66" s="20"/>
      <c r="P66" s="48"/>
      <c r="Q66" s="20"/>
      <c r="R66" s="21"/>
    </row>
    <row r="67" spans="2:18" x14ac:dyDescent="0.3">
      <c r="B67" s="19"/>
      <c r="C67" s="20"/>
      <c r="D67" s="47"/>
      <c r="E67" s="20"/>
      <c r="F67" s="20"/>
      <c r="G67" s="20"/>
      <c r="H67" s="48"/>
      <c r="I67" s="20"/>
      <c r="J67" s="47"/>
      <c r="K67" s="20"/>
      <c r="L67" s="20"/>
      <c r="M67" s="20"/>
      <c r="N67" s="20"/>
      <c r="O67" s="20"/>
      <c r="P67" s="48"/>
      <c r="Q67" s="20"/>
      <c r="R67" s="21"/>
    </row>
    <row r="68" spans="2:18" x14ac:dyDescent="0.3">
      <c r="B68" s="19"/>
      <c r="C68" s="20"/>
      <c r="D68" s="47"/>
      <c r="E68" s="20"/>
      <c r="F68" s="20"/>
      <c r="G68" s="20"/>
      <c r="H68" s="48"/>
      <c r="I68" s="20"/>
      <c r="J68" s="47"/>
      <c r="K68" s="20"/>
      <c r="L68" s="20"/>
      <c r="M68" s="20"/>
      <c r="N68" s="20"/>
      <c r="O68" s="20"/>
      <c r="P68" s="48"/>
      <c r="Q68" s="20"/>
      <c r="R68" s="21"/>
    </row>
    <row r="69" spans="2:18" x14ac:dyDescent="0.3">
      <c r="B69" s="19"/>
      <c r="C69" s="20"/>
      <c r="D69" s="47"/>
      <c r="E69" s="20"/>
      <c r="F69" s="20"/>
      <c r="G69" s="20"/>
      <c r="H69" s="48"/>
      <c r="I69" s="20"/>
      <c r="J69" s="47"/>
      <c r="K69" s="20"/>
      <c r="L69" s="20"/>
      <c r="M69" s="20"/>
      <c r="N69" s="20"/>
      <c r="O69" s="20"/>
      <c r="P69" s="48"/>
      <c r="Q69" s="20"/>
      <c r="R69" s="21"/>
    </row>
    <row r="70" spans="2:18" s="1" customFormat="1" ht="15" x14ac:dyDescent="0.3">
      <c r="B70" s="29"/>
      <c r="C70" s="30"/>
      <c r="D70" s="49" t="s">
        <v>50</v>
      </c>
      <c r="E70" s="50"/>
      <c r="F70" s="50"/>
      <c r="G70" s="51" t="s">
        <v>51</v>
      </c>
      <c r="H70" s="52"/>
      <c r="I70" s="30"/>
      <c r="J70" s="49" t="s">
        <v>50</v>
      </c>
      <c r="K70" s="50"/>
      <c r="L70" s="50"/>
      <c r="M70" s="50"/>
      <c r="N70" s="51" t="s">
        <v>51</v>
      </c>
      <c r="O70" s="50"/>
      <c r="P70" s="52"/>
      <c r="Q70" s="30"/>
      <c r="R70" s="31"/>
    </row>
    <row r="71" spans="2:18" s="1" customFormat="1" ht="14.45" customHeight="1" x14ac:dyDescent="0.3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5"/>
    </row>
    <row r="75" spans="2:18" s="1" customFormat="1" ht="6.95" customHeight="1" x14ac:dyDescent="0.3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8"/>
    </row>
    <row r="76" spans="2:18" s="1" customFormat="1" ht="36.950000000000003" customHeight="1" x14ac:dyDescent="0.3">
      <c r="B76" s="29"/>
      <c r="C76" s="204" t="s">
        <v>655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31"/>
    </row>
    <row r="77" spans="2:18" s="1" customFormat="1" ht="6.95" customHeight="1" x14ac:dyDescent="0.3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1"/>
    </row>
    <row r="78" spans="2:18" s="1" customFormat="1" ht="30" customHeight="1" x14ac:dyDescent="0.3">
      <c r="B78" s="29"/>
      <c r="C78" s="26" t="s">
        <v>14</v>
      </c>
      <c r="D78" s="30"/>
      <c r="E78" s="30"/>
      <c r="F78" s="228" t="str">
        <f>F6</f>
        <v>Oprava vodovodu ul. Hlubinská</v>
      </c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30"/>
      <c r="R78" s="31"/>
    </row>
    <row r="79" spans="2:18" s="1" customFormat="1" ht="36.950000000000003" customHeight="1" x14ac:dyDescent="0.3">
      <c r="B79" s="29"/>
      <c r="C79" s="63" t="s">
        <v>88</v>
      </c>
      <c r="D79" s="30"/>
      <c r="E79" s="30"/>
      <c r="F79" s="205" t="str">
        <f>F7</f>
        <v>0 - Ostatní a vedlejší náklady</v>
      </c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30"/>
      <c r="R79" s="31"/>
    </row>
    <row r="80" spans="2:18" s="1" customFormat="1" ht="6.95" customHeight="1" x14ac:dyDescent="0.3"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1"/>
    </row>
    <row r="81" spans="2:47" s="1" customFormat="1" ht="18" customHeight="1" x14ac:dyDescent="0.3">
      <c r="B81" s="29"/>
      <c r="C81" s="26" t="s">
        <v>19</v>
      </c>
      <c r="D81" s="30"/>
      <c r="E81" s="30"/>
      <c r="F81" s="24" t="str">
        <f>F9</f>
        <v xml:space="preserve"> </v>
      </c>
      <c r="G81" s="30"/>
      <c r="H81" s="30"/>
      <c r="I81" s="30"/>
      <c r="J81" s="30"/>
      <c r="K81" s="26" t="s">
        <v>21</v>
      </c>
      <c r="L81" s="30"/>
      <c r="M81" s="229" t="str">
        <f>IF(O9="","",O9)</f>
        <v>25.5.2017</v>
      </c>
      <c r="N81" s="183"/>
      <c r="O81" s="183"/>
      <c r="P81" s="183"/>
      <c r="Q81" s="30"/>
      <c r="R81" s="31"/>
    </row>
    <row r="82" spans="2:47" s="1" customFormat="1" ht="6.95" customHeight="1" x14ac:dyDescent="0.3"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1"/>
    </row>
    <row r="83" spans="2:47" s="1" customFormat="1" ht="15" x14ac:dyDescent="0.3">
      <c r="B83" s="29"/>
      <c r="C83" s="26" t="s">
        <v>25</v>
      </c>
      <c r="D83" s="30"/>
      <c r="E83" s="30"/>
      <c r="F83" s="24" t="str">
        <f>E12</f>
        <v>SMO</v>
      </c>
      <c r="G83" s="30"/>
      <c r="H83" s="30"/>
      <c r="I83" s="30"/>
      <c r="J83" s="30"/>
      <c r="K83" s="26" t="s">
        <v>30</v>
      </c>
      <c r="L83" s="30"/>
      <c r="M83" s="211" t="str">
        <f>E18</f>
        <v>OVAK a.s.</v>
      </c>
      <c r="N83" s="183"/>
      <c r="O83" s="183"/>
      <c r="P83" s="183"/>
      <c r="Q83" s="183"/>
      <c r="R83" s="31"/>
    </row>
    <row r="84" spans="2:47" s="1" customFormat="1" ht="14.45" customHeight="1" x14ac:dyDescent="0.3">
      <c r="B84" s="29"/>
      <c r="C84" s="26" t="s">
        <v>29</v>
      </c>
      <c r="D84" s="30"/>
      <c r="E84" s="30"/>
      <c r="F84" s="24" t="str">
        <f>IF(E15="","",E15)</f>
        <v xml:space="preserve"> </v>
      </c>
      <c r="G84" s="30"/>
      <c r="H84" s="30"/>
      <c r="I84" s="30"/>
      <c r="J84" s="30"/>
      <c r="K84" s="26" t="s">
        <v>33</v>
      </c>
      <c r="L84" s="30"/>
      <c r="M84" s="211" t="str">
        <f>E21</f>
        <v>OVAK a.s.</v>
      </c>
      <c r="N84" s="183"/>
      <c r="O84" s="183"/>
      <c r="P84" s="183"/>
      <c r="Q84" s="183"/>
      <c r="R84" s="31"/>
    </row>
    <row r="85" spans="2:47" s="1" customFormat="1" ht="10.35" customHeight="1" x14ac:dyDescent="0.3"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1"/>
    </row>
    <row r="86" spans="2:47" s="1" customFormat="1" ht="29.25" customHeight="1" x14ac:dyDescent="0.3">
      <c r="B86" s="29"/>
      <c r="C86" s="236" t="s">
        <v>92</v>
      </c>
      <c r="D86" s="235"/>
      <c r="E86" s="235"/>
      <c r="F86" s="235"/>
      <c r="G86" s="235"/>
      <c r="H86" s="97"/>
      <c r="I86" s="97"/>
      <c r="J86" s="97"/>
      <c r="K86" s="97"/>
      <c r="L86" s="97"/>
      <c r="M86" s="97"/>
      <c r="N86" s="236" t="s">
        <v>93</v>
      </c>
      <c r="O86" s="183"/>
      <c r="P86" s="183"/>
      <c r="Q86" s="183"/>
      <c r="R86" s="31"/>
    </row>
    <row r="87" spans="2:47" s="1" customFormat="1" ht="10.35" customHeight="1" x14ac:dyDescent="0.3"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1"/>
    </row>
    <row r="88" spans="2:47" s="1" customFormat="1" ht="29.25" customHeight="1" x14ac:dyDescent="0.3">
      <c r="B88" s="29"/>
      <c r="C88" s="104" t="s">
        <v>94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182">
        <f>N111</f>
        <v>0</v>
      </c>
      <c r="O88" s="183"/>
      <c r="P88" s="183"/>
      <c r="Q88" s="183"/>
      <c r="R88" s="31"/>
      <c r="AU88" s="15" t="s">
        <v>95</v>
      </c>
    </row>
    <row r="89" spans="2:47" s="6" customFormat="1" ht="24.95" customHeight="1" x14ac:dyDescent="0.3">
      <c r="B89" s="105"/>
      <c r="C89" s="106"/>
      <c r="D89" s="107" t="s">
        <v>96</v>
      </c>
      <c r="E89" s="106"/>
      <c r="F89" s="106"/>
      <c r="G89" s="106"/>
      <c r="H89" s="106"/>
      <c r="I89" s="106"/>
      <c r="J89" s="106"/>
      <c r="K89" s="106"/>
      <c r="L89" s="106"/>
      <c r="M89" s="106"/>
      <c r="N89" s="230">
        <f>N112</f>
        <v>0</v>
      </c>
      <c r="O89" s="231"/>
      <c r="P89" s="231"/>
      <c r="Q89" s="231"/>
      <c r="R89" s="108"/>
    </row>
    <row r="90" spans="2:47" s="7" customFormat="1" ht="19.899999999999999" customHeight="1" x14ac:dyDescent="0.3">
      <c r="B90" s="109"/>
      <c r="C90" s="110"/>
      <c r="D90" s="111" t="s">
        <v>97</v>
      </c>
      <c r="E90" s="110"/>
      <c r="F90" s="110"/>
      <c r="G90" s="110"/>
      <c r="H90" s="110"/>
      <c r="I90" s="110"/>
      <c r="J90" s="110"/>
      <c r="K90" s="110"/>
      <c r="L90" s="110"/>
      <c r="M90" s="110"/>
      <c r="N90" s="232">
        <f>N120</f>
        <v>0</v>
      </c>
      <c r="O90" s="233"/>
      <c r="P90" s="233"/>
      <c r="Q90" s="233"/>
      <c r="R90" s="112"/>
    </row>
    <row r="91" spans="2:47" s="1" customFormat="1" ht="21.75" customHeight="1" x14ac:dyDescent="0.3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1"/>
    </row>
    <row r="92" spans="2:47" s="1" customFormat="1" ht="29.25" customHeight="1" x14ac:dyDescent="0.3">
      <c r="B92" s="29"/>
      <c r="C92" s="104" t="s">
        <v>98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234">
        <v>0</v>
      </c>
      <c r="O92" s="183"/>
      <c r="P92" s="183"/>
      <c r="Q92" s="183"/>
      <c r="R92" s="31"/>
      <c r="T92" s="113"/>
      <c r="U92" s="114" t="s">
        <v>38</v>
      </c>
    </row>
    <row r="93" spans="2:47" s="1" customFormat="1" ht="18" customHeight="1" x14ac:dyDescent="0.3"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1"/>
    </row>
    <row r="94" spans="2:47" s="1" customFormat="1" ht="29.25" customHeight="1" x14ac:dyDescent="0.3">
      <c r="B94" s="29"/>
      <c r="C94" s="96" t="s">
        <v>85</v>
      </c>
      <c r="D94" s="97"/>
      <c r="E94" s="97"/>
      <c r="F94" s="97"/>
      <c r="G94" s="97"/>
      <c r="H94" s="97"/>
      <c r="I94" s="97"/>
      <c r="J94" s="97"/>
      <c r="K94" s="97"/>
      <c r="L94" s="192">
        <f>ROUND(SUM(N88+N92),2)</f>
        <v>0</v>
      </c>
      <c r="M94" s="235"/>
      <c r="N94" s="235"/>
      <c r="O94" s="235"/>
      <c r="P94" s="235"/>
      <c r="Q94" s="235"/>
      <c r="R94" s="31"/>
    </row>
    <row r="95" spans="2:47" s="1" customFormat="1" ht="6.95" customHeight="1" x14ac:dyDescent="0.3">
      <c r="B95" s="53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5"/>
    </row>
    <row r="99" spans="2:63" s="1" customFormat="1" ht="6.95" customHeight="1" x14ac:dyDescent="0.3">
      <c r="B99" s="56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8"/>
    </row>
    <row r="100" spans="2:63" s="1" customFormat="1" ht="36.950000000000003" customHeight="1" x14ac:dyDescent="0.3">
      <c r="B100" s="29"/>
      <c r="C100" s="204" t="s">
        <v>656</v>
      </c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31"/>
    </row>
    <row r="101" spans="2:63" s="1" customFormat="1" ht="6.95" customHeight="1" x14ac:dyDescent="0.3"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1"/>
    </row>
    <row r="102" spans="2:63" s="1" customFormat="1" ht="30" customHeight="1" x14ac:dyDescent="0.3">
      <c r="B102" s="29"/>
      <c r="C102" s="26" t="s">
        <v>14</v>
      </c>
      <c r="D102" s="30"/>
      <c r="E102" s="30"/>
      <c r="F102" s="228" t="str">
        <f>F6</f>
        <v>Oprava vodovodu ul. Hlubinská</v>
      </c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30"/>
      <c r="R102" s="31"/>
    </row>
    <row r="103" spans="2:63" s="1" customFormat="1" ht="36.950000000000003" customHeight="1" x14ac:dyDescent="0.3">
      <c r="B103" s="29"/>
      <c r="C103" s="63" t="s">
        <v>88</v>
      </c>
      <c r="D103" s="30"/>
      <c r="E103" s="30"/>
      <c r="F103" s="205" t="str">
        <f>F7</f>
        <v>0 - Ostatní a vedlejší náklady</v>
      </c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30"/>
      <c r="R103" s="31"/>
    </row>
    <row r="104" spans="2:63" s="1" customFormat="1" ht="6.95" customHeight="1" x14ac:dyDescent="0.3"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1"/>
    </row>
    <row r="105" spans="2:63" s="1" customFormat="1" ht="18" customHeight="1" x14ac:dyDescent="0.3">
      <c r="B105" s="29"/>
      <c r="C105" s="26" t="s">
        <v>19</v>
      </c>
      <c r="D105" s="30"/>
      <c r="E105" s="30"/>
      <c r="F105" s="24" t="str">
        <f>F9</f>
        <v xml:space="preserve"> </v>
      </c>
      <c r="G105" s="30"/>
      <c r="H105" s="30"/>
      <c r="I105" s="30"/>
      <c r="J105" s="30"/>
      <c r="K105" s="26" t="s">
        <v>21</v>
      </c>
      <c r="L105" s="30"/>
      <c r="M105" s="229" t="str">
        <f>IF(O9="","",O9)</f>
        <v>25.5.2017</v>
      </c>
      <c r="N105" s="183"/>
      <c r="O105" s="183"/>
      <c r="P105" s="183"/>
      <c r="Q105" s="30"/>
      <c r="R105" s="31"/>
    </row>
    <row r="106" spans="2:63" s="1" customFormat="1" ht="6.95" customHeight="1" x14ac:dyDescent="0.3"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1"/>
    </row>
    <row r="107" spans="2:63" s="1" customFormat="1" ht="15" x14ac:dyDescent="0.3">
      <c r="B107" s="29"/>
      <c r="C107" s="26" t="s">
        <v>25</v>
      </c>
      <c r="D107" s="30"/>
      <c r="E107" s="30"/>
      <c r="F107" s="24" t="str">
        <f>E12</f>
        <v>SMO</v>
      </c>
      <c r="G107" s="30"/>
      <c r="H107" s="30"/>
      <c r="I107" s="30"/>
      <c r="J107" s="30"/>
      <c r="K107" s="26" t="s">
        <v>30</v>
      </c>
      <c r="L107" s="30"/>
      <c r="M107" s="211" t="str">
        <f>E18</f>
        <v>OVAK a.s.</v>
      </c>
      <c r="N107" s="183"/>
      <c r="O107" s="183"/>
      <c r="P107" s="183"/>
      <c r="Q107" s="183"/>
      <c r="R107" s="31"/>
    </row>
    <row r="108" spans="2:63" s="1" customFormat="1" ht="14.45" customHeight="1" x14ac:dyDescent="0.3">
      <c r="B108" s="29"/>
      <c r="C108" s="26" t="s">
        <v>29</v>
      </c>
      <c r="D108" s="30"/>
      <c r="E108" s="30"/>
      <c r="F108" s="24" t="str">
        <f>IF(E15="","",E15)</f>
        <v xml:space="preserve"> </v>
      </c>
      <c r="G108" s="30"/>
      <c r="H108" s="30"/>
      <c r="I108" s="30"/>
      <c r="J108" s="30"/>
      <c r="K108" s="26" t="s">
        <v>33</v>
      </c>
      <c r="L108" s="30"/>
      <c r="M108" s="211" t="str">
        <f>E21</f>
        <v>OVAK a.s.</v>
      </c>
      <c r="N108" s="183"/>
      <c r="O108" s="183"/>
      <c r="P108" s="183"/>
      <c r="Q108" s="183"/>
      <c r="R108" s="31"/>
    </row>
    <row r="109" spans="2:63" s="1" customFormat="1" ht="10.35" customHeight="1" x14ac:dyDescent="0.3"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spans="2:63" s="8" customFormat="1" ht="29.25" customHeight="1" x14ac:dyDescent="0.3">
      <c r="B110" s="115"/>
      <c r="C110" s="116" t="s">
        <v>99</v>
      </c>
      <c r="D110" s="117" t="s">
        <v>100</v>
      </c>
      <c r="E110" s="117" t="s">
        <v>55</v>
      </c>
      <c r="F110" s="220" t="s">
        <v>101</v>
      </c>
      <c r="G110" s="221"/>
      <c r="H110" s="221"/>
      <c r="I110" s="221"/>
      <c r="J110" s="117" t="s">
        <v>102</v>
      </c>
      <c r="K110" s="117" t="s">
        <v>103</v>
      </c>
      <c r="L110" s="222" t="s">
        <v>104</v>
      </c>
      <c r="M110" s="221"/>
      <c r="N110" s="220" t="s">
        <v>93</v>
      </c>
      <c r="O110" s="221"/>
      <c r="P110" s="221"/>
      <c r="Q110" s="223"/>
      <c r="R110" s="118"/>
      <c r="T110" s="70" t="s">
        <v>105</v>
      </c>
      <c r="U110" s="71" t="s">
        <v>38</v>
      </c>
      <c r="V110" s="71" t="s">
        <v>106</v>
      </c>
      <c r="W110" s="71" t="s">
        <v>107</v>
      </c>
      <c r="X110" s="71" t="s">
        <v>108</v>
      </c>
      <c r="Y110" s="71" t="s">
        <v>109</v>
      </c>
      <c r="Z110" s="71" t="s">
        <v>110</v>
      </c>
      <c r="AA110" s="72" t="s">
        <v>111</v>
      </c>
    </row>
    <row r="111" spans="2:63" s="1" customFormat="1" ht="29.25" customHeight="1" x14ac:dyDescent="0.35">
      <c r="B111" s="29"/>
      <c r="C111" s="74" t="s">
        <v>90</v>
      </c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224">
        <f>BK111</f>
        <v>0</v>
      </c>
      <c r="O111" s="225"/>
      <c r="P111" s="225"/>
      <c r="Q111" s="225"/>
      <c r="R111" s="31"/>
      <c r="T111" s="73"/>
      <c r="U111" s="45"/>
      <c r="V111" s="45"/>
      <c r="W111" s="119">
        <f>W112</f>
        <v>0</v>
      </c>
      <c r="X111" s="45"/>
      <c r="Y111" s="119">
        <f>Y112</f>
        <v>0</v>
      </c>
      <c r="Z111" s="45"/>
      <c r="AA111" s="120">
        <f>AA112</f>
        <v>0</v>
      </c>
      <c r="AT111" s="15" t="s">
        <v>72</v>
      </c>
      <c r="AU111" s="15" t="s">
        <v>95</v>
      </c>
      <c r="BK111" s="121">
        <f>BK112</f>
        <v>0</v>
      </c>
    </row>
    <row r="112" spans="2:63" s="9" customFormat="1" ht="37.35" customHeight="1" x14ac:dyDescent="0.35">
      <c r="B112" s="122"/>
      <c r="C112" s="123"/>
      <c r="D112" s="124" t="s">
        <v>96</v>
      </c>
      <c r="E112" s="124"/>
      <c r="F112" s="124"/>
      <c r="G112" s="124"/>
      <c r="H112" s="124"/>
      <c r="I112" s="124"/>
      <c r="J112" s="124"/>
      <c r="K112" s="124"/>
      <c r="L112" s="124"/>
      <c r="M112" s="124"/>
      <c r="N112" s="226">
        <f>BK112</f>
        <v>0</v>
      </c>
      <c r="O112" s="227"/>
      <c r="P112" s="227"/>
      <c r="Q112" s="227"/>
      <c r="R112" s="125"/>
      <c r="T112" s="126"/>
      <c r="U112" s="123"/>
      <c r="V112" s="123"/>
      <c r="W112" s="127">
        <f>W113+SUM(W114:W120)</f>
        <v>0</v>
      </c>
      <c r="X112" s="123"/>
      <c r="Y112" s="127">
        <f>Y113+SUM(Y114:Y120)</f>
        <v>0</v>
      </c>
      <c r="Z112" s="123"/>
      <c r="AA112" s="128">
        <f>AA113+SUM(AA114:AA120)</f>
        <v>0</v>
      </c>
      <c r="AR112" s="129" t="s">
        <v>112</v>
      </c>
      <c r="AT112" s="130" t="s">
        <v>72</v>
      </c>
      <c r="AU112" s="130" t="s">
        <v>73</v>
      </c>
      <c r="AY112" s="129" t="s">
        <v>113</v>
      </c>
      <c r="BK112" s="131">
        <f>BK113+SUM(BK114:BK120)</f>
        <v>0</v>
      </c>
    </row>
    <row r="113" spans="2:65" s="1" customFormat="1" ht="82.5" customHeight="1" x14ac:dyDescent="0.3">
      <c r="B113" s="132"/>
      <c r="C113" s="133" t="s">
        <v>9</v>
      </c>
      <c r="D113" s="133" t="s">
        <v>114</v>
      </c>
      <c r="E113" s="134" t="s">
        <v>115</v>
      </c>
      <c r="F113" s="217" t="s">
        <v>116</v>
      </c>
      <c r="G113" s="218"/>
      <c r="H113" s="218"/>
      <c r="I113" s="218"/>
      <c r="J113" s="135" t="s">
        <v>117</v>
      </c>
      <c r="K113" s="136">
        <v>1</v>
      </c>
      <c r="L113" s="219"/>
      <c r="M113" s="218"/>
      <c r="N113" s="219">
        <f t="shared" ref="N113:N119" si="0">ROUND(L113*K113,0)</f>
        <v>0</v>
      </c>
      <c r="O113" s="218"/>
      <c r="P113" s="218"/>
      <c r="Q113" s="218"/>
      <c r="R113" s="137"/>
      <c r="T113" s="138" t="s">
        <v>3</v>
      </c>
      <c r="U113" s="38" t="s">
        <v>39</v>
      </c>
      <c r="V113" s="139">
        <v>0</v>
      </c>
      <c r="W113" s="139">
        <f t="shared" ref="W113:W119" si="1">V113*K113</f>
        <v>0</v>
      </c>
      <c r="X113" s="139">
        <v>0</v>
      </c>
      <c r="Y113" s="139">
        <f t="shared" ref="Y113:Y119" si="2">X113*K113</f>
        <v>0</v>
      </c>
      <c r="Z113" s="139">
        <v>0</v>
      </c>
      <c r="AA113" s="140">
        <f t="shared" ref="AA113:AA119" si="3">Z113*K113</f>
        <v>0</v>
      </c>
      <c r="AR113" s="15" t="s">
        <v>118</v>
      </c>
      <c r="AT113" s="15" t="s">
        <v>114</v>
      </c>
      <c r="AU113" s="15" t="s">
        <v>9</v>
      </c>
      <c r="AY113" s="15" t="s">
        <v>113</v>
      </c>
      <c r="BE113" s="141">
        <f t="shared" ref="BE113:BE119" si="4">IF(U113="základní",N113,0)</f>
        <v>0</v>
      </c>
      <c r="BF113" s="141">
        <f t="shared" ref="BF113:BF119" si="5">IF(U113="snížená",N113,0)</f>
        <v>0</v>
      </c>
      <c r="BG113" s="141">
        <f t="shared" ref="BG113:BG119" si="6">IF(U113="zákl. přenesená",N113,0)</f>
        <v>0</v>
      </c>
      <c r="BH113" s="141">
        <f t="shared" ref="BH113:BH119" si="7">IF(U113="sníž. přenesená",N113,0)</f>
        <v>0</v>
      </c>
      <c r="BI113" s="141">
        <f t="shared" ref="BI113:BI119" si="8">IF(U113="nulová",N113,0)</f>
        <v>0</v>
      </c>
      <c r="BJ113" s="15" t="s">
        <v>9</v>
      </c>
      <c r="BK113" s="141">
        <f t="shared" ref="BK113:BK119" si="9">ROUND(L113*K113,0)</f>
        <v>0</v>
      </c>
      <c r="BL113" s="15" t="s">
        <v>118</v>
      </c>
      <c r="BM113" s="15" t="s">
        <v>119</v>
      </c>
    </row>
    <row r="114" spans="2:65" s="1" customFormat="1" ht="22.5" customHeight="1" x14ac:dyDescent="0.3">
      <c r="B114" s="132"/>
      <c r="C114" s="133" t="s">
        <v>87</v>
      </c>
      <c r="D114" s="133" t="s">
        <v>114</v>
      </c>
      <c r="E114" s="134" t="s">
        <v>120</v>
      </c>
      <c r="F114" s="217" t="s">
        <v>121</v>
      </c>
      <c r="G114" s="218"/>
      <c r="H114" s="218"/>
      <c r="I114" s="218"/>
      <c r="J114" s="135" t="s">
        <v>117</v>
      </c>
      <c r="K114" s="136">
        <v>1</v>
      </c>
      <c r="L114" s="219"/>
      <c r="M114" s="218"/>
      <c r="N114" s="219">
        <f t="shared" si="0"/>
        <v>0</v>
      </c>
      <c r="O114" s="218"/>
      <c r="P114" s="218"/>
      <c r="Q114" s="218"/>
      <c r="R114" s="137"/>
      <c r="T114" s="138" t="s">
        <v>3</v>
      </c>
      <c r="U114" s="38" t="s">
        <v>39</v>
      </c>
      <c r="V114" s="139">
        <v>0</v>
      </c>
      <c r="W114" s="139">
        <f t="shared" si="1"/>
        <v>0</v>
      </c>
      <c r="X114" s="139">
        <v>0</v>
      </c>
      <c r="Y114" s="139">
        <f t="shared" si="2"/>
        <v>0</v>
      </c>
      <c r="Z114" s="139">
        <v>0</v>
      </c>
      <c r="AA114" s="140">
        <f t="shared" si="3"/>
        <v>0</v>
      </c>
      <c r="AR114" s="15" t="s">
        <v>118</v>
      </c>
      <c r="AT114" s="15" t="s">
        <v>114</v>
      </c>
      <c r="AU114" s="15" t="s">
        <v>9</v>
      </c>
      <c r="AY114" s="15" t="s">
        <v>113</v>
      </c>
      <c r="BE114" s="141">
        <f t="shared" si="4"/>
        <v>0</v>
      </c>
      <c r="BF114" s="141">
        <f t="shared" si="5"/>
        <v>0</v>
      </c>
      <c r="BG114" s="141">
        <f t="shared" si="6"/>
        <v>0</v>
      </c>
      <c r="BH114" s="141">
        <f t="shared" si="7"/>
        <v>0</v>
      </c>
      <c r="BI114" s="141">
        <f t="shared" si="8"/>
        <v>0</v>
      </c>
      <c r="BJ114" s="15" t="s">
        <v>9</v>
      </c>
      <c r="BK114" s="141">
        <f t="shared" si="9"/>
        <v>0</v>
      </c>
      <c r="BL114" s="15" t="s">
        <v>118</v>
      </c>
      <c r="BM114" s="15" t="s">
        <v>122</v>
      </c>
    </row>
    <row r="115" spans="2:65" s="1" customFormat="1" ht="31.5" customHeight="1" x14ac:dyDescent="0.3">
      <c r="B115" s="132"/>
      <c r="C115" s="133" t="s">
        <v>123</v>
      </c>
      <c r="D115" s="133" t="s">
        <v>114</v>
      </c>
      <c r="E115" s="134" t="s">
        <v>124</v>
      </c>
      <c r="F115" s="217" t="s">
        <v>125</v>
      </c>
      <c r="G115" s="218"/>
      <c r="H115" s="218"/>
      <c r="I115" s="218"/>
      <c r="J115" s="135" t="s">
        <v>117</v>
      </c>
      <c r="K115" s="136">
        <v>1</v>
      </c>
      <c r="L115" s="219"/>
      <c r="M115" s="218"/>
      <c r="N115" s="219">
        <f t="shared" si="0"/>
        <v>0</v>
      </c>
      <c r="O115" s="218"/>
      <c r="P115" s="218"/>
      <c r="Q115" s="218"/>
      <c r="R115" s="137"/>
      <c r="T115" s="138" t="s">
        <v>3</v>
      </c>
      <c r="U115" s="38" t="s">
        <v>39</v>
      </c>
      <c r="V115" s="139">
        <v>0</v>
      </c>
      <c r="W115" s="139">
        <f t="shared" si="1"/>
        <v>0</v>
      </c>
      <c r="X115" s="139">
        <v>0</v>
      </c>
      <c r="Y115" s="139">
        <f t="shared" si="2"/>
        <v>0</v>
      </c>
      <c r="Z115" s="139">
        <v>0</v>
      </c>
      <c r="AA115" s="140">
        <f t="shared" si="3"/>
        <v>0</v>
      </c>
      <c r="AR115" s="15" t="s">
        <v>118</v>
      </c>
      <c r="AT115" s="15" t="s">
        <v>114</v>
      </c>
      <c r="AU115" s="15" t="s">
        <v>9</v>
      </c>
      <c r="AY115" s="15" t="s">
        <v>113</v>
      </c>
      <c r="BE115" s="141">
        <f t="shared" si="4"/>
        <v>0</v>
      </c>
      <c r="BF115" s="141">
        <f t="shared" si="5"/>
        <v>0</v>
      </c>
      <c r="BG115" s="141">
        <f t="shared" si="6"/>
        <v>0</v>
      </c>
      <c r="BH115" s="141">
        <f t="shared" si="7"/>
        <v>0</v>
      </c>
      <c r="BI115" s="141">
        <f t="shared" si="8"/>
        <v>0</v>
      </c>
      <c r="BJ115" s="15" t="s">
        <v>9</v>
      </c>
      <c r="BK115" s="141">
        <f t="shared" si="9"/>
        <v>0</v>
      </c>
      <c r="BL115" s="15" t="s">
        <v>118</v>
      </c>
      <c r="BM115" s="15" t="s">
        <v>126</v>
      </c>
    </row>
    <row r="116" spans="2:65" s="1" customFormat="1" ht="69.75" customHeight="1" x14ac:dyDescent="0.3">
      <c r="B116" s="132"/>
      <c r="C116" s="133" t="s">
        <v>127</v>
      </c>
      <c r="D116" s="133" t="s">
        <v>114</v>
      </c>
      <c r="E116" s="134" t="s">
        <v>128</v>
      </c>
      <c r="F116" s="217" t="s">
        <v>129</v>
      </c>
      <c r="G116" s="218"/>
      <c r="H116" s="218"/>
      <c r="I116" s="218"/>
      <c r="J116" s="135" t="s">
        <v>117</v>
      </c>
      <c r="K116" s="136">
        <v>1</v>
      </c>
      <c r="L116" s="219"/>
      <c r="M116" s="218"/>
      <c r="N116" s="219">
        <f t="shared" si="0"/>
        <v>0</v>
      </c>
      <c r="O116" s="218"/>
      <c r="P116" s="218"/>
      <c r="Q116" s="218"/>
      <c r="R116" s="137"/>
      <c r="T116" s="138" t="s">
        <v>3</v>
      </c>
      <c r="U116" s="38" t="s">
        <v>39</v>
      </c>
      <c r="V116" s="139">
        <v>0</v>
      </c>
      <c r="W116" s="139">
        <f t="shared" si="1"/>
        <v>0</v>
      </c>
      <c r="X116" s="139">
        <v>0</v>
      </c>
      <c r="Y116" s="139">
        <f t="shared" si="2"/>
        <v>0</v>
      </c>
      <c r="Z116" s="139">
        <v>0</v>
      </c>
      <c r="AA116" s="140">
        <f t="shared" si="3"/>
        <v>0</v>
      </c>
      <c r="AR116" s="15" t="s">
        <v>118</v>
      </c>
      <c r="AT116" s="15" t="s">
        <v>114</v>
      </c>
      <c r="AU116" s="15" t="s">
        <v>9</v>
      </c>
      <c r="AY116" s="15" t="s">
        <v>113</v>
      </c>
      <c r="BE116" s="141">
        <f t="shared" si="4"/>
        <v>0</v>
      </c>
      <c r="BF116" s="141">
        <f t="shared" si="5"/>
        <v>0</v>
      </c>
      <c r="BG116" s="141">
        <f t="shared" si="6"/>
        <v>0</v>
      </c>
      <c r="BH116" s="141">
        <f t="shared" si="7"/>
        <v>0</v>
      </c>
      <c r="BI116" s="141">
        <f t="shared" si="8"/>
        <v>0</v>
      </c>
      <c r="BJ116" s="15" t="s">
        <v>9</v>
      </c>
      <c r="BK116" s="141">
        <f t="shared" si="9"/>
        <v>0</v>
      </c>
      <c r="BL116" s="15" t="s">
        <v>118</v>
      </c>
      <c r="BM116" s="15" t="s">
        <v>130</v>
      </c>
    </row>
    <row r="117" spans="2:65" s="1" customFormat="1" ht="31.5" customHeight="1" x14ac:dyDescent="0.3">
      <c r="B117" s="132"/>
      <c r="C117" s="133" t="s">
        <v>112</v>
      </c>
      <c r="D117" s="133" t="s">
        <v>114</v>
      </c>
      <c r="E117" s="134" t="s">
        <v>131</v>
      </c>
      <c r="F117" s="217" t="s">
        <v>132</v>
      </c>
      <c r="G117" s="218"/>
      <c r="H117" s="218"/>
      <c r="I117" s="218"/>
      <c r="J117" s="135" t="s">
        <v>117</v>
      </c>
      <c r="K117" s="136">
        <v>1</v>
      </c>
      <c r="L117" s="219"/>
      <c r="M117" s="218"/>
      <c r="N117" s="219">
        <f t="shared" si="0"/>
        <v>0</v>
      </c>
      <c r="O117" s="218"/>
      <c r="P117" s="218"/>
      <c r="Q117" s="218"/>
      <c r="R117" s="137"/>
      <c r="T117" s="138" t="s">
        <v>3</v>
      </c>
      <c r="U117" s="38" t="s">
        <v>39</v>
      </c>
      <c r="V117" s="139">
        <v>0</v>
      </c>
      <c r="W117" s="139">
        <f t="shared" si="1"/>
        <v>0</v>
      </c>
      <c r="X117" s="139">
        <v>0</v>
      </c>
      <c r="Y117" s="139">
        <f t="shared" si="2"/>
        <v>0</v>
      </c>
      <c r="Z117" s="139">
        <v>0</v>
      </c>
      <c r="AA117" s="140">
        <f t="shared" si="3"/>
        <v>0</v>
      </c>
      <c r="AR117" s="15" t="s">
        <v>118</v>
      </c>
      <c r="AT117" s="15" t="s">
        <v>114</v>
      </c>
      <c r="AU117" s="15" t="s">
        <v>9</v>
      </c>
      <c r="AY117" s="15" t="s">
        <v>113</v>
      </c>
      <c r="BE117" s="141">
        <f t="shared" si="4"/>
        <v>0</v>
      </c>
      <c r="BF117" s="141">
        <f t="shared" si="5"/>
        <v>0</v>
      </c>
      <c r="BG117" s="141">
        <f t="shared" si="6"/>
        <v>0</v>
      </c>
      <c r="BH117" s="141">
        <f t="shared" si="7"/>
        <v>0</v>
      </c>
      <c r="BI117" s="141">
        <f t="shared" si="8"/>
        <v>0</v>
      </c>
      <c r="BJ117" s="15" t="s">
        <v>9</v>
      </c>
      <c r="BK117" s="141">
        <f t="shared" si="9"/>
        <v>0</v>
      </c>
      <c r="BL117" s="15" t="s">
        <v>118</v>
      </c>
      <c r="BM117" s="15" t="s">
        <v>133</v>
      </c>
    </row>
    <row r="118" spans="2:65" s="1" customFormat="1" ht="22.5" customHeight="1" x14ac:dyDescent="0.3">
      <c r="B118" s="132"/>
      <c r="C118" s="133" t="s">
        <v>134</v>
      </c>
      <c r="D118" s="133" t="s">
        <v>114</v>
      </c>
      <c r="E118" s="134" t="s">
        <v>135</v>
      </c>
      <c r="F118" s="217" t="s">
        <v>136</v>
      </c>
      <c r="G118" s="218"/>
      <c r="H118" s="218"/>
      <c r="I118" s="218"/>
      <c r="J118" s="135" t="s">
        <v>117</v>
      </c>
      <c r="K118" s="136">
        <v>1</v>
      </c>
      <c r="L118" s="219"/>
      <c r="M118" s="218"/>
      <c r="N118" s="219">
        <f t="shared" si="0"/>
        <v>0</v>
      </c>
      <c r="O118" s="218"/>
      <c r="P118" s="218"/>
      <c r="Q118" s="218"/>
      <c r="R118" s="137"/>
      <c r="T118" s="138" t="s">
        <v>3</v>
      </c>
      <c r="U118" s="38" t="s">
        <v>39</v>
      </c>
      <c r="V118" s="139">
        <v>0</v>
      </c>
      <c r="W118" s="139">
        <f t="shared" si="1"/>
        <v>0</v>
      </c>
      <c r="X118" s="139">
        <v>0</v>
      </c>
      <c r="Y118" s="139">
        <f t="shared" si="2"/>
        <v>0</v>
      </c>
      <c r="Z118" s="139">
        <v>0</v>
      </c>
      <c r="AA118" s="140">
        <f t="shared" si="3"/>
        <v>0</v>
      </c>
      <c r="AR118" s="15" t="s">
        <v>118</v>
      </c>
      <c r="AT118" s="15" t="s">
        <v>114</v>
      </c>
      <c r="AU118" s="15" t="s">
        <v>9</v>
      </c>
      <c r="AY118" s="15" t="s">
        <v>113</v>
      </c>
      <c r="BE118" s="141">
        <f t="shared" si="4"/>
        <v>0</v>
      </c>
      <c r="BF118" s="141">
        <f t="shared" si="5"/>
        <v>0</v>
      </c>
      <c r="BG118" s="141">
        <f t="shared" si="6"/>
        <v>0</v>
      </c>
      <c r="BH118" s="141">
        <f t="shared" si="7"/>
        <v>0</v>
      </c>
      <c r="BI118" s="141">
        <f t="shared" si="8"/>
        <v>0</v>
      </c>
      <c r="BJ118" s="15" t="s">
        <v>9</v>
      </c>
      <c r="BK118" s="141">
        <f t="shared" si="9"/>
        <v>0</v>
      </c>
      <c r="BL118" s="15" t="s">
        <v>118</v>
      </c>
      <c r="BM118" s="15" t="s">
        <v>137</v>
      </c>
    </row>
    <row r="119" spans="2:65" s="1" customFormat="1" ht="22.5" customHeight="1" x14ac:dyDescent="0.3">
      <c r="B119" s="132"/>
      <c r="C119" s="133" t="s">
        <v>138</v>
      </c>
      <c r="D119" s="133" t="s">
        <v>114</v>
      </c>
      <c r="E119" s="134" t="s">
        <v>139</v>
      </c>
      <c r="F119" s="217" t="s">
        <v>140</v>
      </c>
      <c r="G119" s="218"/>
      <c r="H119" s="218"/>
      <c r="I119" s="218"/>
      <c r="J119" s="135" t="s">
        <v>117</v>
      </c>
      <c r="K119" s="136">
        <v>1</v>
      </c>
      <c r="L119" s="219"/>
      <c r="M119" s="218"/>
      <c r="N119" s="219">
        <f t="shared" si="0"/>
        <v>0</v>
      </c>
      <c r="O119" s="218"/>
      <c r="P119" s="218"/>
      <c r="Q119" s="218"/>
      <c r="R119" s="137"/>
      <c r="T119" s="138" t="s">
        <v>3</v>
      </c>
      <c r="U119" s="38" t="s">
        <v>39</v>
      </c>
      <c r="V119" s="139">
        <v>0</v>
      </c>
      <c r="W119" s="139">
        <f t="shared" si="1"/>
        <v>0</v>
      </c>
      <c r="X119" s="139">
        <v>0</v>
      </c>
      <c r="Y119" s="139">
        <f t="shared" si="2"/>
        <v>0</v>
      </c>
      <c r="Z119" s="139">
        <v>0</v>
      </c>
      <c r="AA119" s="140">
        <f t="shared" si="3"/>
        <v>0</v>
      </c>
      <c r="AR119" s="15" t="s">
        <v>127</v>
      </c>
      <c r="AT119" s="15" t="s">
        <v>114</v>
      </c>
      <c r="AU119" s="15" t="s">
        <v>9</v>
      </c>
      <c r="AY119" s="15" t="s">
        <v>113</v>
      </c>
      <c r="BE119" s="141">
        <f t="shared" si="4"/>
        <v>0</v>
      </c>
      <c r="BF119" s="141">
        <f t="shared" si="5"/>
        <v>0</v>
      </c>
      <c r="BG119" s="141">
        <f t="shared" si="6"/>
        <v>0</v>
      </c>
      <c r="BH119" s="141">
        <f t="shared" si="7"/>
        <v>0</v>
      </c>
      <c r="BI119" s="141">
        <f t="shared" si="8"/>
        <v>0</v>
      </c>
      <c r="BJ119" s="15" t="s">
        <v>9</v>
      </c>
      <c r="BK119" s="141">
        <f t="shared" si="9"/>
        <v>0</v>
      </c>
      <c r="BL119" s="15" t="s">
        <v>127</v>
      </c>
      <c r="BM119" s="15" t="s">
        <v>141</v>
      </c>
    </row>
    <row r="120" spans="2:65" s="9" customFormat="1" ht="29.85" customHeight="1" x14ac:dyDescent="0.3">
      <c r="B120" s="122"/>
      <c r="C120" s="123"/>
      <c r="D120" s="142" t="s">
        <v>97</v>
      </c>
      <c r="E120" s="142"/>
      <c r="F120" s="142"/>
      <c r="G120" s="142"/>
      <c r="H120" s="142"/>
      <c r="I120" s="142"/>
      <c r="J120" s="142"/>
      <c r="K120" s="142"/>
      <c r="L120" s="142"/>
      <c r="M120" s="142"/>
      <c r="N120" s="214">
        <f>BK120</f>
        <v>0</v>
      </c>
      <c r="O120" s="215"/>
      <c r="P120" s="215"/>
      <c r="Q120" s="215"/>
      <c r="R120" s="125"/>
      <c r="T120" s="126"/>
      <c r="U120" s="123"/>
      <c r="V120" s="123"/>
      <c r="W120" s="127">
        <f>SUM(W121:W125)</f>
        <v>0</v>
      </c>
      <c r="X120" s="123"/>
      <c r="Y120" s="127">
        <f>SUM(Y121:Y125)</f>
        <v>0</v>
      </c>
      <c r="Z120" s="123"/>
      <c r="AA120" s="128">
        <f>SUM(AA121:AA125)</f>
        <v>0</v>
      </c>
      <c r="AR120" s="129" t="s">
        <v>127</v>
      </c>
      <c r="AT120" s="130" t="s">
        <v>72</v>
      </c>
      <c r="AU120" s="130" t="s">
        <v>9</v>
      </c>
      <c r="AY120" s="129" t="s">
        <v>113</v>
      </c>
      <c r="BK120" s="131">
        <f>SUM(BK121:BK125)</f>
        <v>0</v>
      </c>
    </row>
    <row r="121" spans="2:65" s="1" customFormat="1" ht="31.5" customHeight="1" x14ac:dyDescent="0.3">
      <c r="B121" s="132"/>
      <c r="C121" s="133" t="s">
        <v>142</v>
      </c>
      <c r="D121" s="133" t="s">
        <v>114</v>
      </c>
      <c r="E121" s="134" t="s">
        <v>143</v>
      </c>
      <c r="F121" s="217" t="s">
        <v>144</v>
      </c>
      <c r="G121" s="218"/>
      <c r="H121" s="218"/>
      <c r="I121" s="218"/>
      <c r="J121" s="135" t="s">
        <v>117</v>
      </c>
      <c r="K121" s="136">
        <v>1</v>
      </c>
      <c r="L121" s="219"/>
      <c r="M121" s="218"/>
      <c r="N121" s="219">
        <f>ROUND(L121*K121,0)</f>
        <v>0</v>
      </c>
      <c r="O121" s="218"/>
      <c r="P121" s="218"/>
      <c r="Q121" s="218"/>
      <c r="R121" s="137"/>
      <c r="T121" s="138" t="s">
        <v>3</v>
      </c>
      <c r="U121" s="38" t="s">
        <v>39</v>
      </c>
      <c r="V121" s="139">
        <v>0</v>
      </c>
      <c r="W121" s="139">
        <f>V121*K121</f>
        <v>0</v>
      </c>
      <c r="X121" s="139">
        <v>0</v>
      </c>
      <c r="Y121" s="139">
        <f>X121*K121</f>
        <v>0</v>
      </c>
      <c r="Z121" s="139">
        <v>0</v>
      </c>
      <c r="AA121" s="140">
        <f>Z121*K121</f>
        <v>0</v>
      </c>
      <c r="AR121" s="15" t="s">
        <v>118</v>
      </c>
      <c r="AT121" s="15" t="s">
        <v>114</v>
      </c>
      <c r="AU121" s="15" t="s">
        <v>87</v>
      </c>
      <c r="AY121" s="15" t="s">
        <v>113</v>
      </c>
      <c r="BE121" s="141">
        <f>IF(U121="základní",N121,0)</f>
        <v>0</v>
      </c>
      <c r="BF121" s="141">
        <f>IF(U121="snížená",N121,0)</f>
        <v>0</v>
      </c>
      <c r="BG121" s="141">
        <f>IF(U121="zákl. přenesená",N121,0)</f>
        <v>0</v>
      </c>
      <c r="BH121" s="141">
        <f>IF(U121="sníž. přenesená",N121,0)</f>
        <v>0</v>
      </c>
      <c r="BI121" s="141">
        <f>IF(U121="nulová",N121,0)</f>
        <v>0</v>
      </c>
      <c r="BJ121" s="15" t="s">
        <v>9</v>
      </c>
      <c r="BK121" s="141">
        <f>ROUND(L121*K121,0)</f>
        <v>0</v>
      </c>
      <c r="BL121" s="15" t="s">
        <v>118</v>
      </c>
      <c r="BM121" s="15" t="s">
        <v>145</v>
      </c>
    </row>
    <row r="122" spans="2:65" s="1" customFormat="1" ht="31.5" customHeight="1" x14ac:dyDescent="0.3">
      <c r="B122" s="132"/>
      <c r="C122" s="133" t="s">
        <v>146</v>
      </c>
      <c r="D122" s="133" t="s">
        <v>114</v>
      </c>
      <c r="E122" s="134" t="s">
        <v>147</v>
      </c>
      <c r="F122" s="217" t="s">
        <v>148</v>
      </c>
      <c r="G122" s="218"/>
      <c r="H122" s="218"/>
      <c r="I122" s="218"/>
      <c r="J122" s="135" t="s">
        <v>117</v>
      </c>
      <c r="K122" s="136">
        <v>1</v>
      </c>
      <c r="L122" s="219"/>
      <c r="M122" s="218"/>
      <c r="N122" s="219">
        <f>ROUND(L122*K122,0)</f>
        <v>0</v>
      </c>
      <c r="O122" s="218"/>
      <c r="P122" s="218"/>
      <c r="Q122" s="218"/>
      <c r="R122" s="137"/>
      <c r="T122" s="138" t="s">
        <v>3</v>
      </c>
      <c r="U122" s="38" t="s">
        <v>39</v>
      </c>
      <c r="V122" s="139">
        <v>0</v>
      </c>
      <c r="W122" s="139">
        <f>V122*K122</f>
        <v>0</v>
      </c>
      <c r="X122" s="139">
        <v>0</v>
      </c>
      <c r="Y122" s="139">
        <f>X122*K122</f>
        <v>0</v>
      </c>
      <c r="Z122" s="139">
        <v>0</v>
      </c>
      <c r="AA122" s="140">
        <f>Z122*K122</f>
        <v>0</v>
      </c>
      <c r="AR122" s="15" t="s">
        <v>118</v>
      </c>
      <c r="AT122" s="15" t="s">
        <v>114</v>
      </c>
      <c r="AU122" s="15" t="s">
        <v>87</v>
      </c>
      <c r="AY122" s="15" t="s">
        <v>113</v>
      </c>
      <c r="BE122" s="141">
        <f>IF(U122="základní",N122,0)</f>
        <v>0</v>
      </c>
      <c r="BF122" s="141">
        <f>IF(U122="snížená",N122,0)</f>
        <v>0</v>
      </c>
      <c r="BG122" s="141">
        <f>IF(U122="zákl. přenesená",N122,0)</f>
        <v>0</v>
      </c>
      <c r="BH122" s="141">
        <f>IF(U122="sníž. přenesená",N122,0)</f>
        <v>0</v>
      </c>
      <c r="BI122" s="141">
        <f>IF(U122="nulová",N122,0)</f>
        <v>0</v>
      </c>
      <c r="BJ122" s="15" t="s">
        <v>9</v>
      </c>
      <c r="BK122" s="141">
        <f>ROUND(L122*K122,0)</f>
        <v>0</v>
      </c>
      <c r="BL122" s="15" t="s">
        <v>118</v>
      </c>
      <c r="BM122" s="15" t="s">
        <v>149</v>
      </c>
    </row>
    <row r="123" spans="2:65" s="1" customFormat="1" ht="25.5" customHeight="1" x14ac:dyDescent="0.3">
      <c r="B123" s="132"/>
      <c r="C123" s="133" t="s">
        <v>23</v>
      </c>
      <c r="D123" s="133" t="s">
        <v>114</v>
      </c>
      <c r="E123" s="134" t="s">
        <v>657</v>
      </c>
      <c r="F123" s="217" t="s">
        <v>658</v>
      </c>
      <c r="G123" s="218"/>
      <c r="H123" s="218"/>
      <c r="I123" s="218"/>
      <c r="J123" s="135" t="s">
        <v>117</v>
      </c>
      <c r="K123" s="136">
        <v>1</v>
      </c>
      <c r="L123" s="219"/>
      <c r="M123" s="218"/>
      <c r="N123" s="219">
        <f>ROUND(L123*K123,0)</f>
        <v>0</v>
      </c>
      <c r="O123" s="218"/>
      <c r="P123" s="218"/>
      <c r="Q123" s="218"/>
      <c r="R123" s="137"/>
      <c r="T123" s="138"/>
      <c r="U123" s="38"/>
      <c r="V123" s="139"/>
      <c r="W123" s="139"/>
      <c r="X123" s="139"/>
      <c r="Y123" s="139"/>
      <c r="Z123" s="139"/>
      <c r="AA123" s="140"/>
      <c r="AR123" s="15"/>
      <c r="AT123" s="15"/>
      <c r="AU123" s="15"/>
      <c r="AY123" s="15"/>
      <c r="BE123" s="141"/>
      <c r="BF123" s="141"/>
      <c r="BG123" s="141"/>
      <c r="BH123" s="141"/>
      <c r="BI123" s="141"/>
      <c r="BJ123" s="15"/>
      <c r="BK123" s="141"/>
      <c r="BL123" s="15"/>
      <c r="BM123" s="15"/>
    </row>
    <row r="124" spans="2:65" s="1" customFormat="1" ht="22.5" customHeight="1" x14ac:dyDescent="0.3">
      <c r="B124" s="132"/>
      <c r="C124" s="133">
        <v>11</v>
      </c>
      <c r="D124" s="133" t="s">
        <v>114</v>
      </c>
      <c r="E124" s="134" t="s">
        <v>150</v>
      </c>
      <c r="F124" s="217" t="s">
        <v>151</v>
      </c>
      <c r="G124" s="218"/>
      <c r="H124" s="218"/>
      <c r="I124" s="218"/>
      <c r="J124" s="135" t="s">
        <v>117</v>
      </c>
      <c r="K124" s="136">
        <v>1</v>
      </c>
      <c r="L124" s="219"/>
      <c r="M124" s="218"/>
      <c r="N124" s="219">
        <f>ROUND(L124*K124,0)</f>
        <v>0</v>
      </c>
      <c r="O124" s="218"/>
      <c r="P124" s="218"/>
      <c r="Q124" s="218"/>
      <c r="R124" s="137"/>
      <c r="T124" s="138" t="s">
        <v>3</v>
      </c>
      <c r="U124" s="38" t="s">
        <v>39</v>
      </c>
      <c r="V124" s="139">
        <v>0</v>
      </c>
      <c r="W124" s="139">
        <f>V124*K124</f>
        <v>0</v>
      </c>
      <c r="X124" s="139">
        <v>0</v>
      </c>
      <c r="Y124" s="139">
        <f>X124*K124</f>
        <v>0</v>
      </c>
      <c r="Z124" s="139">
        <v>0</v>
      </c>
      <c r="AA124" s="140">
        <f>Z124*K124</f>
        <v>0</v>
      </c>
      <c r="AR124" s="15" t="s">
        <v>118</v>
      </c>
      <c r="AT124" s="15" t="s">
        <v>114</v>
      </c>
      <c r="AU124" s="15" t="s">
        <v>87</v>
      </c>
      <c r="AY124" s="15" t="s">
        <v>113</v>
      </c>
      <c r="BE124" s="141">
        <f>IF(U124="základní",N124,0)</f>
        <v>0</v>
      </c>
      <c r="BF124" s="141">
        <f>IF(U124="snížená",N124,0)</f>
        <v>0</v>
      </c>
      <c r="BG124" s="141">
        <f>IF(U124="zákl. přenesená",N124,0)</f>
        <v>0</v>
      </c>
      <c r="BH124" s="141">
        <f>IF(U124="sníž. přenesená",N124,0)</f>
        <v>0</v>
      </c>
      <c r="BI124" s="141">
        <f>IF(U124="nulová",N124,0)</f>
        <v>0</v>
      </c>
      <c r="BJ124" s="15" t="s">
        <v>9</v>
      </c>
      <c r="BK124" s="141">
        <f>ROUND(L124*K124,0)</f>
        <v>0</v>
      </c>
      <c r="BL124" s="15" t="s">
        <v>118</v>
      </c>
      <c r="BM124" s="15" t="s">
        <v>152</v>
      </c>
    </row>
    <row r="125" spans="2:65" s="1" customFormat="1" ht="31.5" customHeight="1" x14ac:dyDescent="0.3">
      <c r="B125" s="132"/>
      <c r="C125" s="133">
        <v>12</v>
      </c>
      <c r="D125" s="133" t="s">
        <v>114</v>
      </c>
      <c r="E125" s="134" t="s">
        <v>154</v>
      </c>
      <c r="F125" s="217" t="s">
        <v>155</v>
      </c>
      <c r="G125" s="218"/>
      <c r="H125" s="218"/>
      <c r="I125" s="218"/>
      <c r="J125" s="135" t="s">
        <v>156</v>
      </c>
      <c r="K125" s="136">
        <v>1</v>
      </c>
      <c r="L125" s="219"/>
      <c r="M125" s="218"/>
      <c r="N125" s="219">
        <f>ROUND(L125*K125,0)</f>
        <v>0</v>
      </c>
      <c r="O125" s="218"/>
      <c r="P125" s="218"/>
      <c r="Q125" s="218"/>
      <c r="R125" s="137"/>
      <c r="T125" s="138" t="s">
        <v>3</v>
      </c>
      <c r="U125" s="143" t="s">
        <v>39</v>
      </c>
      <c r="V125" s="144">
        <v>0</v>
      </c>
      <c r="W125" s="144">
        <f>V125*K125</f>
        <v>0</v>
      </c>
      <c r="X125" s="144">
        <v>0</v>
      </c>
      <c r="Y125" s="144">
        <f>X125*K125</f>
        <v>0</v>
      </c>
      <c r="Z125" s="144">
        <v>0</v>
      </c>
      <c r="AA125" s="145">
        <f>Z125*K125</f>
        <v>0</v>
      </c>
      <c r="AR125" s="15" t="s">
        <v>118</v>
      </c>
      <c r="AT125" s="15" t="s">
        <v>114</v>
      </c>
      <c r="AU125" s="15" t="s">
        <v>87</v>
      </c>
      <c r="AY125" s="15" t="s">
        <v>113</v>
      </c>
      <c r="BE125" s="141">
        <f>IF(U125="základní",N125,0)</f>
        <v>0</v>
      </c>
      <c r="BF125" s="141">
        <f>IF(U125="snížená",N125,0)</f>
        <v>0</v>
      </c>
      <c r="BG125" s="141">
        <f>IF(U125="zákl. přenesená",N125,0)</f>
        <v>0</v>
      </c>
      <c r="BH125" s="141">
        <f>IF(U125="sníž. přenesená",N125,0)</f>
        <v>0</v>
      </c>
      <c r="BI125" s="141">
        <f>IF(U125="nulová",N125,0)</f>
        <v>0</v>
      </c>
      <c r="BJ125" s="15" t="s">
        <v>9</v>
      </c>
      <c r="BK125" s="141">
        <f>ROUND(L125*K125,0)</f>
        <v>0</v>
      </c>
      <c r="BL125" s="15" t="s">
        <v>118</v>
      </c>
      <c r="BM125" s="15" t="s">
        <v>157</v>
      </c>
    </row>
    <row r="126" spans="2:65" s="1" customFormat="1" ht="6.95" customHeight="1" x14ac:dyDescent="0.3">
      <c r="B126" s="53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5"/>
    </row>
  </sheetData>
  <mergeCells count="91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2:Q92"/>
    <mergeCell ref="L94:Q94"/>
    <mergeCell ref="C100:Q100"/>
    <mergeCell ref="F102:P102"/>
    <mergeCell ref="F103:P103"/>
    <mergeCell ref="M105:P105"/>
    <mergeCell ref="M107:Q107"/>
    <mergeCell ref="M108:Q108"/>
    <mergeCell ref="F110:I110"/>
    <mergeCell ref="L110:M110"/>
    <mergeCell ref="N110:Q110"/>
    <mergeCell ref="F113:I113"/>
    <mergeCell ref="L113:M113"/>
    <mergeCell ref="N113:Q113"/>
    <mergeCell ref="N111:Q111"/>
    <mergeCell ref="N112:Q112"/>
    <mergeCell ref="L117:M117"/>
    <mergeCell ref="N117:Q117"/>
    <mergeCell ref="F114:I114"/>
    <mergeCell ref="L114:M114"/>
    <mergeCell ref="N114:Q114"/>
    <mergeCell ref="F115:I115"/>
    <mergeCell ref="L115:M115"/>
    <mergeCell ref="N115:Q115"/>
    <mergeCell ref="F125:I125"/>
    <mergeCell ref="L125:M125"/>
    <mergeCell ref="N125:Q125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N120:Q120"/>
    <mergeCell ref="H1:K1"/>
    <mergeCell ref="S2:AC2"/>
    <mergeCell ref="F124:I124"/>
    <mergeCell ref="L124:M124"/>
    <mergeCell ref="N124:Q124"/>
    <mergeCell ref="F118:I118"/>
    <mergeCell ref="L118:M118"/>
    <mergeCell ref="N118:Q118"/>
    <mergeCell ref="F119:I119"/>
    <mergeCell ref="L119:M119"/>
    <mergeCell ref="N119:Q119"/>
    <mergeCell ref="F116:I116"/>
    <mergeCell ref="L116:M116"/>
    <mergeCell ref="N116:Q116"/>
    <mergeCell ref="F117:I117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0" tooltip="Rozpočet" display="3) Rozpočet"/>
    <hyperlink ref="S1:T1" location="'Rekapitulace stavby'!C2" tooltip="Rekapitulace stavby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98"/>
  <sheetViews>
    <sheetView showGridLines="0" tabSelected="1" workbookViewId="0">
      <pane ySplit="1" topLeftCell="A232" activePane="bottomLeft" state="frozen"/>
      <selection pane="bottomLeft" activeCell="P276" sqref="P276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72"/>
      <c r="B1" s="169"/>
      <c r="C1" s="169"/>
      <c r="D1" s="170" t="s">
        <v>1</v>
      </c>
      <c r="E1" s="169"/>
      <c r="F1" s="171" t="s">
        <v>649</v>
      </c>
      <c r="G1" s="171"/>
      <c r="H1" s="216" t="s">
        <v>650</v>
      </c>
      <c r="I1" s="216"/>
      <c r="J1" s="216"/>
      <c r="K1" s="216"/>
      <c r="L1" s="171" t="s">
        <v>651</v>
      </c>
      <c r="M1" s="169"/>
      <c r="N1" s="169"/>
      <c r="O1" s="170" t="s">
        <v>86</v>
      </c>
      <c r="P1" s="169"/>
      <c r="Q1" s="169"/>
      <c r="R1" s="169"/>
      <c r="S1" s="171" t="s">
        <v>652</v>
      </c>
      <c r="T1" s="171"/>
      <c r="U1" s="172"/>
      <c r="V1" s="172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1:66" ht="36.950000000000003" customHeight="1" x14ac:dyDescent="0.3">
      <c r="C2" s="210" t="s">
        <v>5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S2" s="179" t="s">
        <v>6</v>
      </c>
      <c r="T2" s="180"/>
      <c r="U2" s="180"/>
      <c r="V2" s="180"/>
      <c r="W2" s="180"/>
      <c r="X2" s="180"/>
      <c r="Y2" s="180"/>
      <c r="Z2" s="180"/>
      <c r="AA2" s="180"/>
      <c r="AB2" s="180"/>
      <c r="AC2" s="180"/>
      <c r="AT2" s="15" t="s">
        <v>81</v>
      </c>
      <c r="AZ2" s="146" t="s">
        <v>158</v>
      </c>
      <c r="BA2" s="146" t="s">
        <v>159</v>
      </c>
      <c r="BB2" s="146" t="s">
        <v>160</v>
      </c>
      <c r="BC2" s="146" t="s">
        <v>161</v>
      </c>
      <c r="BD2" s="146" t="s">
        <v>87</v>
      </c>
    </row>
    <row r="3" spans="1:66" ht="6.95" customHeight="1" x14ac:dyDescent="0.3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AT3" s="15" t="s">
        <v>87</v>
      </c>
      <c r="AZ3" s="146" t="s">
        <v>162</v>
      </c>
      <c r="BA3" s="146" t="s">
        <v>163</v>
      </c>
      <c r="BB3" s="146" t="s">
        <v>160</v>
      </c>
      <c r="BC3" s="146" t="s">
        <v>164</v>
      </c>
      <c r="BD3" s="146" t="s">
        <v>87</v>
      </c>
    </row>
    <row r="4" spans="1:66" ht="36.950000000000003" customHeight="1" x14ac:dyDescent="0.3">
      <c r="B4" s="19"/>
      <c r="C4" s="204" t="s">
        <v>654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1"/>
      <c r="T4" s="22" t="s">
        <v>11</v>
      </c>
      <c r="AT4" s="15" t="s">
        <v>4</v>
      </c>
      <c r="AZ4" s="146" t="s">
        <v>165</v>
      </c>
      <c r="BA4" s="146" t="s">
        <v>166</v>
      </c>
      <c r="BB4" s="146" t="s">
        <v>167</v>
      </c>
      <c r="BC4" s="146" t="s">
        <v>168</v>
      </c>
      <c r="BD4" s="146" t="s">
        <v>87</v>
      </c>
    </row>
    <row r="5" spans="1:66" ht="6.95" customHeight="1" x14ac:dyDescent="0.3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  <c r="AZ5" s="146" t="s">
        <v>169</v>
      </c>
      <c r="BA5" s="146" t="s">
        <v>170</v>
      </c>
      <c r="BB5" s="146" t="s">
        <v>167</v>
      </c>
      <c r="BC5" s="146" t="s">
        <v>171</v>
      </c>
      <c r="BD5" s="146" t="s">
        <v>87</v>
      </c>
    </row>
    <row r="6" spans="1:66" ht="25.35" customHeight="1" x14ac:dyDescent="0.3">
      <c r="B6" s="19"/>
      <c r="C6" s="20"/>
      <c r="D6" s="26" t="s">
        <v>14</v>
      </c>
      <c r="E6" s="20"/>
      <c r="F6" s="228" t="str">
        <f>'Rekapitulace stavby'!K6</f>
        <v>Oprava vodovodu ul. Hlubinská</v>
      </c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20"/>
      <c r="R6" s="21"/>
      <c r="AZ6" s="146" t="s">
        <v>172</v>
      </c>
      <c r="BA6" s="146" t="s">
        <v>173</v>
      </c>
      <c r="BB6" s="146" t="s">
        <v>3</v>
      </c>
      <c r="BC6" s="146" t="s">
        <v>174</v>
      </c>
      <c r="BD6" s="146" t="s">
        <v>87</v>
      </c>
    </row>
    <row r="7" spans="1:66" s="1" customFormat="1" ht="32.85" customHeight="1" x14ac:dyDescent="0.3">
      <c r="B7" s="29"/>
      <c r="C7" s="30"/>
      <c r="D7" s="25" t="s">
        <v>88</v>
      </c>
      <c r="E7" s="30"/>
      <c r="F7" s="212" t="s">
        <v>175</v>
      </c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30"/>
      <c r="R7" s="31"/>
      <c r="AZ7" s="146" t="s">
        <v>176</v>
      </c>
      <c r="BA7" s="146" t="s">
        <v>177</v>
      </c>
      <c r="BB7" s="146" t="s">
        <v>167</v>
      </c>
      <c r="BC7" s="146" t="s">
        <v>178</v>
      </c>
      <c r="BD7" s="146" t="s">
        <v>87</v>
      </c>
    </row>
    <row r="8" spans="1:66" s="1" customFormat="1" ht="14.45" customHeight="1" x14ac:dyDescent="0.3">
      <c r="B8" s="29"/>
      <c r="C8" s="30"/>
      <c r="D8" s="26" t="s">
        <v>17</v>
      </c>
      <c r="E8" s="30"/>
      <c r="F8" s="24" t="s">
        <v>3</v>
      </c>
      <c r="G8" s="30"/>
      <c r="H8" s="30"/>
      <c r="I8" s="30"/>
      <c r="J8" s="30"/>
      <c r="K8" s="30"/>
      <c r="L8" s="30"/>
      <c r="M8" s="26" t="s">
        <v>18</v>
      </c>
      <c r="N8" s="30"/>
      <c r="O8" s="24" t="s">
        <v>3</v>
      </c>
      <c r="P8" s="30"/>
      <c r="Q8" s="30"/>
      <c r="R8" s="31"/>
      <c r="AZ8" s="146" t="s">
        <v>179</v>
      </c>
      <c r="BA8" s="146" t="s">
        <v>180</v>
      </c>
      <c r="BB8" s="146" t="s">
        <v>167</v>
      </c>
      <c r="BC8" s="146" t="s">
        <v>181</v>
      </c>
      <c r="BD8" s="146" t="s">
        <v>87</v>
      </c>
    </row>
    <row r="9" spans="1:66" s="1" customFormat="1" ht="14.45" customHeight="1" x14ac:dyDescent="0.3">
      <c r="B9" s="29"/>
      <c r="C9" s="30"/>
      <c r="D9" s="26" t="s">
        <v>19</v>
      </c>
      <c r="E9" s="30"/>
      <c r="F9" s="24" t="s">
        <v>20</v>
      </c>
      <c r="G9" s="30"/>
      <c r="H9" s="30"/>
      <c r="I9" s="30"/>
      <c r="J9" s="30"/>
      <c r="K9" s="30"/>
      <c r="L9" s="30"/>
      <c r="M9" s="26" t="s">
        <v>21</v>
      </c>
      <c r="N9" s="30"/>
      <c r="O9" s="229" t="str">
        <f>'Rekapitulace stavby'!AN8</f>
        <v>25.5.2017</v>
      </c>
      <c r="P9" s="183"/>
      <c r="Q9" s="30"/>
      <c r="R9" s="31"/>
      <c r="AZ9" s="146" t="s">
        <v>182</v>
      </c>
      <c r="BA9" s="146" t="s">
        <v>183</v>
      </c>
      <c r="BB9" s="146" t="s">
        <v>167</v>
      </c>
      <c r="BC9" s="146" t="s">
        <v>184</v>
      </c>
      <c r="BD9" s="146" t="s">
        <v>87</v>
      </c>
    </row>
    <row r="10" spans="1:66" s="1" customFormat="1" ht="10.9" customHeight="1" x14ac:dyDescent="0.3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1:66" s="1" customFormat="1" ht="14.45" customHeight="1" x14ac:dyDescent="0.3">
      <c r="B11" s="29"/>
      <c r="C11" s="30"/>
      <c r="D11" s="26" t="s">
        <v>25</v>
      </c>
      <c r="E11" s="30"/>
      <c r="F11" s="30"/>
      <c r="G11" s="30"/>
      <c r="H11" s="30"/>
      <c r="I11" s="30"/>
      <c r="J11" s="30"/>
      <c r="K11" s="30"/>
      <c r="L11" s="30"/>
      <c r="M11" s="26" t="s">
        <v>26</v>
      </c>
      <c r="N11" s="30"/>
      <c r="O11" s="211" t="s">
        <v>3</v>
      </c>
      <c r="P11" s="183"/>
      <c r="Q11" s="30"/>
      <c r="R11" s="31"/>
    </row>
    <row r="12" spans="1:66" s="1" customFormat="1" ht="18" customHeight="1" x14ac:dyDescent="0.3">
      <c r="B12" s="29"/>
      <c r="C12" s="30"/>
      <c r="D12" s="30"/>
      <c r="E12" s="24" t="s">
        <v>27</v>
      </c>
      <c r="F12" s="30"/>
      <c r="G12" s="30"/>
      <c r="H12" s="30"/>
      <c r="I12" s="30"/>
      <c r="J12" s="30"/>
      <c r="K12" s="30"/>
      <c r="L12" s="30"/>
      <c r="M12" s="26" t="s">
        <v>28</v>
      </c>
      <c r="N12" s="30"/>
      <c r="O12" s="211" t="s">
        <v>3</v>
      </c>
      <c r="P12" s="183"/>
      <c r="Q12" s="30"/>
      <c r="R12" s="31"/>
    </row>
    <row r="13" spans="1:66" s="1" customFormat="1" ht="6.95" customHeight="1" x14ac:dyDescent="0.3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</row>
    <row r="14" spans="1:66" s="1" customFormat="1" ht="14.45" customHeight="1" x14ac:dyDescent="0.3">
      <c r="B14" s="29"/>
      <c r="C14" s="30"/>
      <c r="D14" s="26" t="s">
        <v>29</v>
      </c>
      <c r="E14" s="30"/>
      <c r="F14" s="30"/>
      <c r="G14" s="30"/>
      <c r="H14" s="30"/>
      <c r="I14" s="30"/>
      <c r="J14" s="30"/>
      <c r="K14" s="30"/>
      <c r="L14" s="30"/>
      <c r="M14" s="26" t="s">
        <v>26</v>
      </c>
      <c r="N14" s="30"/>
      <c r="O14" s="211" t="str">
        <f>IF('Rekapitulace stavby'!AN13="","",'Rekapitulace stavby'!AN13)</f>
        <v/>
      </c>
      <c r="P14" s="183"/>
      <c r="Q14" s="30"/>
      <c r="R14" s="31"/>
    </row>
    <row r="15" spans="1:66" s="1" customFormat="1" ht="18" customHeight="1" x14ac:dyDescent="0.3">
      <c r="B15" s="29"/>
      <c r="C15" s="30"/>
      <c r="D15" s="30"/>
      <c r="E15" s="24" t="str">
        <f>IF('Rekapitulace stavby'!E14="","",'Rekapitulace stavby'!E14)</f>
        <v xml:space="preserve"> </v>
      </c>
      <c r="F15" s="30"/>
      <c r="G15" s="30"/>
      <c r="H15" s="30"/>
      <c r="I15" s="30"/>
      <c r="J15" s="30"/>
      <c r="K15" s="30"/>
      <c r="L15" s="30"/>
      <c r="M15" s="26" t="s">
        <v>28</v>
      </c>
      <c r="N15" s="30"/>
      <c r="O15" s="211" t="str">
        <f>IF('Rekapitulace stavby'!AN14="","",'Rekapitulace stavby'!AN14)</f>
        <v/>
      </c>
      <c r="P15" s="183"/>
      <c r="Q15" s="30"/>
      <c r="R15" s="31"/>
    </row>
    <row r="16" spans="1:66" s="1" customFormat="1" ht="6.95" customHeight="1" x14ac:dyDescent="0.3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</row>
    <row r="17" spans="2:18" s="1" customFormat="1" ht="14.45" customHeight="1" x14ac:dyDescent="0.3">
      <c r="B17" s="29"/>
      <c r="C17" s="30"/>
      <c r="D17" s="26" t="s">
        <v>30</v>
      </c>
      <c r="E17" s="30"/>
      <c r="F17" s="30"/>
      <c r="G17" s="30"/>
      <c r="H17" s="30"/>
      <c r="I17" s="30"/>
      <c r="J17" s="30"/>
      <c r="K17" s="30"/>
      <c r="L17" s="30"/>
      <c r="M17" s="26" t="s">
        <v>26</v>
      </c>
      <c r="N17" s="30"/>
      <c r="O17" s="211" t="s">
        <v>3</v>
      </c>
      <c r="P17" s="183"/>
      <c r="Q17" s="30"/>
      <c r="R17" s="31"/>
    </row>
    <row r="18" spans="2:18" s="1" customFormat="1" ht="18" customHeight="1" x14ac:dyDescent="0.3">
      <c r="B18" s="29"/>
      <c r="C18" s="30"/>
      <c r="D18" s="30"/>
      <c r="E18" s="24" t="s">
        <v>31</v>
      </c>
      <c r="F18" s="30"/>
      <c r="G18" s="30"/>
      <c r="H18" s="30"/>
      <c r="I18" s="30"/>
      <c r="J18" s="30"/>
      <c r="K18" s="30"/>
      <c r="L18" s="30"/>
      <c r="M18" s="26" t="s">
        <v>28</v>
      </c>
      <c r="N18" s="30"/>
      <c r="O18" s="211" t="s">
        <v>3</v>
      </c>
      <c r="P18" s="183"/>
      <c r="Q18" s="30"/>
      <c r="R18" s="31"/>
    </row>
    <row r="19" spans="2:18" s="1" customFormat="1" ht="6.95" customHeight="1" x14ac:dyDescent="0.3"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</row>
    <row r="20" spans="2:18" s="1" customFormat="1" ht="14.45" customHeight="1" x14ac:dyDescent="0.3">
      <c r="B20" s="29"/>
      <c r="C20" s="30"/>
      <c r="D20" s="26" t="s">
        <v>33</v>
      </c>
      <c r="E20" s="30"/>
      <c r="F20" s="30"/>
      <c r="G20" s="30"/>
      <c r="H20" s="30"/>
      <c r="I20" s="30"/>
      <c r="J20" s="30"/>
      <c r="K20" s="30"/>
      <c r="L20" s="30"/>
      <c r="M20" s="26" t="s">
        <v>26</v>
      </c>
      <c r="N20" s="30"/>
      <c r="O20" s="211" t="s">
        <v>3</v>
      </c>
      <c r="P20" s="183"/>
      <c r="Q20" s="30"/>
      <c r="R20" s="31"/>
    </row>
    <row r="21" spans="2:18" s="1" customFormat="1" ht="18" customHeight="1" x14ac:dyDescent="0.3">
      <c r="B21" s="29"/>
      <c r="C21" s="30"/>
      <c r="D21" s="30"/>
      <c r="E21" s="24" t="s">
        <v>31</v>
      </c>
      <c r="F21" s="30"/>
      <c r="G21" s="30"/>
      <c r="H21" s="30"/>
      <c r="I21" s="30"/>
      <c r="J21" s="30"/>
      <c r="K21" s="30"/>
      <c r="L21" s="30"/>
      <c r="M21" s="26" t="s">
        <v>28</v>
      </c>
      <c r="N21" s="30"/>
      <c r="O21" s="211" t="s">
        <v>3</v>
      </c>
      <c r="P21" s="183"/>
      <c r="Q21" s="30"/>
      <c r="R21" s="31"/>
    </row>
    <row r="22" spans="2:18" s="1" customFormat="1" ht="6.95" customHeight="1" x14ac:dyDescent="0.3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</row>
    <row r="23" spans="2:18" s="1" customFormat="1" ht="14.45" customHeight="1" x14ac:dyDescent="0.3">
      <c r="B23" s="29"/>
      <c r="C23" s="30"/>
      <c r="D23" s="26" t="s">
        <v>34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spans="2:18" s="1" customFormat="1" ht="22.5" customHeight="1" x14ac:dyDescent="0.3">
      <c r="B24" s="29"/>
      <c r="C24" s="30"/>
      <c r="D24" s="30"/>
      <c r="E24" s="213" t="s">
        <v>3</v>
      </c>
      <c r="F24" s="183"/>
      <c r="G24" s="183"/>
      <c r="H24" s="183"/>
      <c r="I24" s="183"/>
      <c r="J24" s="183"/>
      <c r="K24" s="183"/>
      <c r="L24" s="183"/>
      <c r="M24" s="30"/>
      <c r="N24" s="30"/>
      <c r="O24" s="30"/>
      <c r="P24" s="30"/>
      <c r="Q24" s="30"/>
      <c r="R24" s="31"/>
    </row>
    <row r="25" spans="2:18" s="1" customFormat="1" ht="6.95" customHeight="1" x14ac:dyDescent="0.3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2:18" s="1" customFormat="1" ht="6.95" customHeight="1" x14ac:dyDescent="0.3">
      <c r="B26" s="29"/>
      <c r="C26" s="30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30"/>
      <c r="R26" s="31"/>
    </row>
    <row r="27" spans="2:18" s="1" customFormat="1" ht="14.45" customHeight="1" x14ac:dyDescent="0.3">
      <c r="B27" s="29"/>
      <c r="C27" s="30"/>
      <c r="D27" s="98" t="s">
        <v>90</v>
      </c>
      <c r="E27" s="30"/>
      <c r="F27" s="30"/>
      <c r="G27" s="30"/>
      <c r="H27" s="30"/>
      <c r="I27" s="30"/>
      <c r="J27" s="30"/>
      <c r="K27" s="30"/>
      <c r="L27" s="30"/>
      <c r="M27" s="188">
        <f>N88</f>
        <v>0</v>
      </c>
      <c r="N27" s="183"/>
      <c r="O27" s="183"/>
      <c r="P27" s="183"/>
      <c r="Q27" s="30"/>
      <c r="R27" s="31"/>
    </row>
    <row r="28" spans="2:18" s="1" customFormat="1" ht="14.45" customHeight="1" x14ac:dyDescent="0.3">
      <c r="B28" s="29"/>
      <c r="C28" s="30"/>
      <c r="D28" s="28" t="s">
        <v>91</v>
      </c>
      <c r="E28" s="30"/>
      <c r="F28" s="30"/>
      <c r="G28" s="30"/>
      <c r="H28" s="30"/>
      <c r="I28" s="30"/>
      <c r="J28" s="30"/>
      <c r="K28" s="30"/>
      <c r="L28" s="30"/>
      <c r="M28" s="188">
        <f>N100</f>
        <v>0</v>
      </c>
      <c r="N28" s="183"/>
      <c r="O28" s="183"/>
      <c r="P28" s="183"/>
      <c r="Q28" s="30"/>
      <c r="R28" s="31"/>
    </row>
    <row r="29" spans="2:18" s="1" customFormat="1" ht="6.95" customHeight="1" x14ac:dyDescent="0.3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</row>
    <row r="30" spans="2:18" s="1" customFormat="1" ht="25.35" customHeight="1" x14ac:dyDescent="0.3">
      <c r="B30" s="29"/>
      <c r="C30" s="30"/>
      <c r="D30" s="99" t="s">
        <v>37</v>
      </c>
      <c r="E30" s="30"/>
      <c r="F30" s="30"/>
      <c r="G30" s="30"/>
      <c r="H30" s="30"/>
      <c r="I30" s="30"/>
      <c r="J30" s="30"/>
      <c r="K30" s="30"/>
      <c r="L30" s="30"/>
      <c r="M30" s="239">
        <f>ROUND(M27+M28,2)</f>
        <v>0</v>
      </c>
      <c r="N30" s="183"/>
      <c r="O30" s="183"/>
      <c r="P30" s="183"/>
      <c r="Q30" s="30"/>
      <c r="R30" s="31"/>
    </row>
    <row r="31" spans="2:18" s="1" customFormat="1" ht="6.95" customHeight="1" x14ac:dyDescent="0.3">
      <c r="B31" s="29"/>
      <c r="C31" s="30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30"/>
      <c r="R31" s="31"/>
    </row>
    <row r="32" spans="2:18" s="1" customFormat="1" ht="14.45" customHeight="1" x14ac:dyDescent="0.3">
      <c r="B32" s="29"/>
      <c r="C32" s="30"/>
      <c r="D32" s="36" t="s">
        <v>38</v>
      </c>
      <c r="E32" s="36" t="s">
        <v>39</v>
      </c>
      <c r="F32" s="37">
        <v>0.21</v>
      </c>
      <c r="G32" s="100" t="s">
        <v>40</v>
      </c>
      <c r="H32" s="238">
        <f>ROUND((SUM(BE100:BE101)+SUM(BE119:BE297)), 2)</f>
        <v>0</v>
      </c>
      <c r="I32" s="183"/>
      <c r="J32" s="183"/>
      <c r="K32" s="30"/>
      <c r="L32" s="30"/>
      <c r="M32" s="238">
        <f>ROUND(ROUND((SUM(BE100:BE101)+SUM(BE119:BE297)), 2)*F32, 2)</f>
        <v>0</v>
      </c>
      <c r="N32" s="183"/>
      <c r="O32" s="183"/>
      <c r="P32" s="183"/>
      <c r="Q32" s="30"/>
      <c r="R32" s="31"/>
    </row>
    <row r="33" spans="2:18" s="1" customFormat="1" ht="14.45" customHeight="1" x14ac:dyDescent="0.3">
      <c r="B33" s="29"/>
      <c r="C33" s="30"/>
      <c r="D33" s="30"/>
      <c r="E33" s="36" t="s">
        <v>41</v>
      </c>
      <c r="F33" s="37">
        <v>0.15</v>
      </c>
      <c r="G33" s="100" t="s">
        <v>40</v>
      </c>
      <c r="H33" s="238">
        <f>ROUND((SUM(BF100:BF101)+SUM(BF119:BF297)), 2)</f>
        <v>0</v>
      </c>
      <c r="I33" s="183"/>
      <c r="J33" s="183"/>
      <c r="K33" s="30"/>
      <c r="L33" s="30"/>
      <c r="M33" s="238">
        <f>ROUND(ROUND((SUM(BF100:BF101)+SUM(BF119:BF297)), 2)*F33, 2)</f>
        <v>0</v>
      </c>
      <c r="N33" s="183"/>
      <c r="O33" s="183"/>
      <c r="P33" s="183"/>
      <c r="Q33" s="30"/>
      <c r="R33" s="31"/>
    </row>
    <row r="34" spans="2:18" s="1" customFormat="1" ht="14.45" hidden="1" customHeight="1" x14ac:dyDescent="0.3">
      <c r="B34" s="29"/>
      <c r="C34" s="30"/>
      <c r="D34" s="30"/>
      <c r="E34" s="36" t="s">
        <v>42</v>
      </c>
      <c r="F34" s="37">
        <v>0.21</v>
      </c>
      <c r="G34" s="100" t="s">
        <v>40</v>
      </c>
      <c r="H34" s="238">
        <f>ROUND((SUM(BG100:BG101)+SUM(BG119:BG297)), 2)</f>
        <v>0</v>
      </c>
      <c r="I34" s="183"/>
      <c r="J34" s="183"/>
      <c r="K34" s="30"/>
      <c r="L34" s="30"/>
      <c r="M34" s="238">
        <v>0</v>
      </c>
      <c r="N34" s="183"/>
      <c r="O34" s="183"/>
      <c r="P34" s="183"/>
      <c r="Q34" s="30"/>
      <c r="R34" s="31"/>
    </row>
    <row r="35" spans="2:18" s="1" customFormat="1" ht="14.45" hidden="1" customHeight="1" x14ac:dyDescent="0.3">
      <c r="B35" s="29"/>
      <c r="C35" s="30"/>
      <c r="D35" s="30"/>
      <c r="E35" s="36" t="s">
        <v>43</v>
      </c>
      <c r="F35" s="37">
        <v>0.15</v>
      </c>
      <c r="G35" s="100" t="s">
        <v>40</v>
      </c>
      <c r="H35" s="238">
        <f>ROUND((SUM(BH100:BH101)+SUM(BH119:BH297)), 2)</f>
        <v>0</v>
      </c>
      <c r="I35" s="183"/>
      <c r="J35" s="183"/>
      <c r="K35" s="30"/>
      <c r="L35" s="30"/>
      <c r="M35" s="238">
        <v>0</v>
      </c>
      <c r="N35" s="183"/>
      <c r="O35" s="183"/>
      <c r="P35" s="183"/>
      <c r="Q35" s="30"/>
      <c r="R35" s="31"/>
    </row>
    <row r="36" spans="2:18" s="1" customFormat="1" ht="14.45" hidden="1" customHeight="1" x14ac:dyDescent="0.3">
      <c r="B36" s="29"/>
      <c r="C36" s="30"/>
      <c r="D36" s="30"/>
      <c r="E36" s="36" t="s">
        <v>44</v>
      </c>
      <c r="F36" s="37">
        <v>0</v>
      </c>
      <c r="G36" s="100" t="s">
        <v>40</v>
      </c>
      <c r="H36" s="238">
        <f>ROUND((SUM(BI100:BI101)+SUM(BI119:BI297)), 2)</f>
        <v>0</v>
      </c>
      <c r="I36" s="183"/>
      <c r="J36" s="183"/>
      <c r="K36" s="30"/>
      <c r="L36" s="30"/>
      <c r="M36" s="238">
        <v>0</v>
      </c>
      <c r="N36" s="183"/>
      <c r="O36" s="183"/>
      <c r="P36" s="183"/>
      <c r="Q36" s="30"/>
      <c r="R36" s="31"/>
    </row>
    <row r="37" spans="2:18" s="1" customFormat="1" ht="6.95" customHeight="1" x14ac:dyDescent="0.3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</row>
    <row r="38" spans="2:18" s="1" customFormat="1" ht="25.35" customHeight="1" x14ac:dyDescent="0.3">
      <c r="B38" s="29"/>
      <c r="C38" s="97"/>
      <c r="D38" s="101" t="s">
        <v>45</v>
      </c>
      <c r="E38" s="69"/>
      <c r="F38" s="69"/>
      <c r="G38" s="102" t="s">
        <v>46</v>
      </c>
      <c r="H38" s="103" t="s">
        <v>47</v>
      </c>
      <c r="I38" s="69"/>
      <c r="J38" s="69"/>
      <c r="K38" s="69"/>
      <c r="L38" s="237">
        <f>SUM(M30:M36)</f>
        <v>0</v>
      </c>
      <c r="M38" s="197"/>
      <c r="N38" s="197"/>
      <c r="O38" s="197"/>
      <c r="P38" s="199"/>
      <c r="Q38" s="97"/>
      <c r="R38" s="31"/>
    </row>
    <row r="39" spans="2:18" s="1" customFormat="1" ht="14.45" customHeight="1" x14ac:dyDescent="0.3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1"/>
    </row>
    <row r="40" spans="2:18" s="1" customFormat="1" ht="14.45" customHeight="1" x14ac:dyDescent="0.3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</row>
    <row r="41" spans="2:18" x14ac:dyDescent="0.3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2:18" x14ac:dyDescent="0.3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2:18" x14ac:dyDescent="0.3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</row>
    <row r="44" spans="2:18" x14ac:dyDescent="0.3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2:18" x14ac:dyDescent="0.3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spans="2:18" x14ac:dyDescent="0.3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2:18" x14ac:dyDescent="0.3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  <row r="48" spans="2:18" x14ac:dyDescent="0.3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2:18" x14ac:dyDescent="0.3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2:18" s="1" customFormat="1" ht="15" x14ac:dyDescent="0.3">
      <c r="B50" s="29"/>
      <c r="C50" s="30"/>
      <c r="D50" s="44" t="s">
        <v>48</v>
      </c>
      <c r="E50" s="45"/>
      <c r="F50" s="45"/>
      <c r="G50" s="45"/>
      <c r="H50" s="46"/>
      <c r="I50" s="30"/>
      <c r="J50" s="44" t="s">
        <v>49</v>
      </c>
      <c r="K50" s="45"/>
      <c r="L50" s="45"/>
      <c r="M50" s="45"/>
      <c r="N50" s="45"/>
      <c r="O50" s="45"/>
      <c r="P50" s="46"/>
      <c r="Q50" s="30"/>
      <c r="R50" s="31"/>
    </row>
    <row r="51" spans="2:18" x14ac:dyDescent="0.3">
      <c r="B51" s="19"/>
      <c r="C51" s="20"/>
      <c r="D51" s="47"/>
      <c r="E51" s="20"/>
      <c r="F51" s="20"/>
      <c r="G51" s="20"/>
      <c r="H51" s="48"/>
      <c r="I51" s="20"/>
      <c r="J51" s="47"/>
      <c r="K51" s="20"/>
      <c r="L51" s="20"/>
      <c r="M51" s="20"/>
      <c r="N51" s="20"/>
      <c r="O51" s="20"/>
      <c r="P51" s="48"/>
      <c r="Q51" s="20"/>
      <c r="R51" s="21"/>
    </row>
    <row r="52" spans="2:18" x14ac:dyDescent="0.3">
      <c r="B52" s="19"/>
      <c r="C52" s="20"/>
      <c r="D52" s="47"/>
      <c r="E52" s="20"/>
      <c r="F52" s="20"/>
      <c r="G52" s="20"/>
      <c r="H52" s="48"/>
      <c r="I52" s="20"/>
      <c r="J52" s="47"/>
      <c r="K52" s="20"/>
      <c r="L52" s="20"/>
      <c r="M52" s="20"/>
      <c r="N52" s="20"/>
      <c r="O52" s="20"/>
      <c r="P52" s="48"/>
      <c r="Q52" s="20"/>
      <c r="R52" s="21"/>
    </row>
    <row r="53" spans="2:18" x14ac:dyDescent="0.3">
      <c r="B53" s="19"/>
      <c r="C53" s="20"/>
      <c r="D53" s="47"/>
      <c r="E53" s="20"/>
      <c r="F53" s="20"/>
      <c r="G53" s="20"/>
      <c r="H53" s="48"/>
      <c r="I53" s="20"/>
      <c r="J53" s="47"/>
      <c r="K53" s="20"/>
      <c r="L53" s="20"/>
      <c r="M53" s="20"/>
      <c r="N53" s="20"/>
      <c r="O53" s="20"/>
      <c r="P53" s="48"/>
      <c r="Q53" s="20"/>
      <c r="R53" s="21"/>
    </row>
    <row r="54" spans="2:18" x14ac:dyDescent="0.3">
      <c r="B54" s="19"/>
      <c r="C54" s="20"/>
      <c r="D54" s="47"/>
      <c r="E54" s="20"/>
      <c r="F54" s="20"/>
      <c r="G54" s="20"/>
      <c r="H54" s="48"/>
      <c r="I54" s="20"/>
      <c r="J54" s="47"/>
      <c r="K54" s="20"/>
      <c r="L54" s="20"/>
      <c r="M54" s="20"/>
      <c r="N54" s="20"/>
      <c r="O54" s="20"/>
      <c r="P54" s="48"/>
      <c r="Q54" s="20"/>
      <c r="R54" s="21"/>
    </row>
    <row r="55" spans="2:18" x14ac:dyDescent="0.3">
      <c r="B55" s="19"/>
      <c r="C55" s="20"/>
      <c r="D55" s="47"/>
      <c r="E55" s="20"/>
      <c r="F55" s="20"/>
      <c r="G55" s="20"/>
      <c r="H55" s="48"/>
      <c r="I55" s="20"/>
      <c r="J55" s="47"/>
      <c r="K55" s="20"/>
      <c r="L55" s="20"/>
      <c r="M55" s="20"/>
      <c r="N55" s="20"/>
      <c r="O55" s="20"/>
      <c r="P55" s="48"/>
      <c r="Q55" s="20"/>
      <c r="R55" s="21"/>
    </row>
    <row r="56" spans="2:18" x14ac:dyDescent="0.3">
      <c r="B56" s="19"/>
      <c r="C56" s="20"/>
      <c r="D56" s="47"/>
      <c r="E56" s="20"/>
      <c r="F56" s="20"/>
      <c r="G56" s="20"/>
      <c r="H56" s="48"/>
      <c r="I56" s="20"/>
      <c r="J56" s="47"/>
      <c r="K56" s="20"/>
      <c r="L56" s="20"/>
      <c r="M56" s="20"/>
      <c r="N56" s="20"/>
      <c r="O56" s="20"/>
      <c r="P56" s="48"/>
      <c r="Q56" s="20"/>
      <c r="R56" s="21"/>
    </row>
    <row r="57" spans="2:18" x14ac:dyDescent="0.3">
      <c r="B57" s="19"/>
      <c r="C57" s="20"/>
      <c r="D57" s="47"/>
      <c r="E57" s="20"/>
      <c r="F57" s="20"/>
      <c r="G57" s="20"/>
      <c r="H57" s="48"/>
      <c r="I57" s="20"/>
      <c r="J57" s="47"/>
      <c r="K57" s="20"/>
      <c r="L57" s="20"/>
      <c r="M57" s="20"/>
      <c r="N57" s="20"/>
      <c r="O57" s="20"/>
      <c r="P57" s="48"/>
      <c r="Q57" s="20"/>
      <c r="R57" s="21"/>
    </row>
    <row r="58" spans="2:18" x14ac:dyDescent="0.3">
      <c r="B58" s="19"/>
      <c r="C58" s="20"/>
      <c r="D58" s="47"/>
      <c r="E58" s="20"/>
      <c r="F58" s="20"/>
      <c r="G58" s="20"/>
      <c r="H58" s="48"/>
      <c r="I58" s="20"/>
      <c r="J58" s="47"/>
      <c r="K58" s="20"/>
      <c r="L58" s="20"/>
      <c r="M58" s="20"/>
      <c r="N58" s="20"/>
      <c r="O58" s="20"/>
      <c r="P58" s="48"/>
      <c r="Q58" s="20"/>
      <c r="R58" s="21"/>
    </row>
    <row r="59" spans="2:18" s="1" customFormat="1" ht="15" x14ac:dyDescent="0.3">
      <c r="B59" s="29"/>
      <c r="C59" s="30"/>
      <c r="D59" s="49" t="s">
        <v>50</v>
      </c>
      <c r="E59" s="50"/>
      <c r="F59" s="50"/>
      <c r="G59" s="51" t="s">
        <v>51</v>
      </c>
      <c r="H59" s="52"/>
      <c r="I59" s="30"/>
      <c r="J59" s="49" t="s">
        <v>50</v>
      </c>
      <c r="K59" s="50"/>
      <c r="L59" s="50"/>
      <c r="M59" s="50"/>
      <c r="N59" s="51" t="s">
        <v>51</v>
      </c>
      <c r="O59" s="50"/>
      <c r="P59" s="52"/>
      <c r="Q59" s="30"/>
      <c r="R59" s="31"/>
    </row>
    <row r="60" spans="2:18" x14ac:dyDescent="0.3"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</row>
    <row r="61" spans="2:18" s="1" customFormat="1" ht="15" x14ac:dyDescent="0.3">
      <c r="B61" s="29"/>
      <c r="C61" s="30"/>
      <c r="D61" s="44" t="s">
        <v>52</v>
      </c>
      <c r="E61" s="45"/>
      <c r="F61" s="45"/>
      <c r="G61" s="45"/>
      <c r="H61" s="46"/>
      <c r="I61" s="30"/>
      <c r="J61" s="44" t="s">
        <v>53</v>
      </c>
      <c r="K61" s="45"/>
      <c r="L61" s="45"/>
      <c r="M61" s="45"/>
      <c r="N61" s="45"/>
      <c r="O61" s="45"/>
      <c r="P61" s="46"/>
      <c r="Q61" s="30"/>
      <c r="R61" s="31"/>
    </row>
    <row r="62" spans="2:18" x14ac:dyDescent="0.3">
      <c r="B62" s="19"/>
      <c r="C62" s="20"/>
      <c r="D62" s="47"/>
      <c r="E62" s="20"/>
      <c r="F62" s="20"/>
      <c r="G62" s="20"/>
      <c r="H62" s="48"/>
      <c r="I62" s="20"/>
      <c r="J62" s="47"/>
      <c r="K62" s="20"/>
      <c r="L62" s="20"/>
      <c r="M62" s="20"/>
      <c r="N62" s="20"/>
      <c r="O62" s="20"/>
      <c r="P62" s="48"/>
      <c r="Q62" s="20"/>
      <c r="R62" s="21"/>
    </row>
    <row r="63" spans="2:18" x14ac:dyDescent="0.3">
      <c r="B63" s="19"/>
      <c r="C63" s="20"/>
      <c r="D63" s="47"/>
      <c r="E63" s="20"/>
      <c r="F63" s="20"/>
      <c r="G63" s="20"/>
      <c r="H63" s="48"/>
      <c r="I63" s="20"/>
      <c r="J63" s="47"/>
      <c r="K63" s="20"/>
      <c r="L63" s="20"/>
      <c r="M63" s="20"/>
      <c r="N63" s="20"/>
      <c r="O63" s="20"/>
      <c r="P63" s="48"/>
      <c r="Q63" s="20"/>
      <c r="R63" s="21"/>
    </row>
    <row r="64" spans="2:18" x14ac:dyDescent="0.3">
      <c r="B64" s="19"/>
      <c r="C64" s="20"/>
      <c r="D64" s="47"/>
      <c r="E64" s="20"/>
      <c r="F64" s="20"/>
      <c r="G64" s="20"/>
      <c r="H64" s="48"/>
      <c r="I64" s="20"/>
      <c r="J64" s="47"/>
      <c r="K64" s="20"/>
      <c r="L64" s="20"/>
      <c r="M64" s="20"/>
      <c r="N64" s="20"/>
      <c r="O64" s="20"/>
      <c r="P64" s="48"/>
      <c r="Q64" s="20"/>
      <c r="R64" s="21"/>
    </row>
    <row r="65" spans="2:18" x14ac:dyDescent="0.3">
      <c r="B65" s="19"/>
      <c r="C65" s="20"/>
      <c r="D65" s="47"/>
      <c r="E65" s="20"/>
      <c r="F65" s="20"/>
      <c r="G65" s="20"/>
      <c r="H65" s="48"/>
      <c r="I65" s="20"/>
      <c r="J65" s="47"/>
      <c r="K65" s="20"/>
      <c r="L65" s="20"/>
      <c r="M65" s="20"/>
      <c r="N65" s="20"/>
      <c r="O65" s="20"/>
      <c r="P65" s="48"/>
      <c r="Q65" s="20"/>
      <c r="R65" s="21"/>
    </row>
    <row r="66" spans="2:18" x14ac:dyDescent="0.3">
      <c r="B66" s="19"/>
      <c r="C66" s="20"/>
      <c r="D66" s="47"/>
      <c r="E66" s="20"/>
      <c r="F66" s="20"/>
      <c r="G66" s="20"/>
      <c r="H66" s="48"/>
      <c r="I66" s="20"/>
      <c r="J66" s="47"/>
      <c r="K66" s="20"/>
      <c r="L66" s="20"/>
      <c r="M66" s="20"/>
      <c r="N66" s="20"/>
      <c r="O66" s="20"/>
      <c r="P66" s="48"/>
      <c r="Q66" s="20"/>
      <c r="R66" s="21"/>
    </row>
    <row r="67" spans="2:18" x14ac:dyDescent="0.3">
      <c r="B67" s="19"/>
      <c r="C67" s="20"/>
      <c r="D67" s="47"/>
      <c r="E67" s="20"/>
      <c r="F67" s="20"/>
      <c r="G67" s="20"/>
      <c r="H67" s="48"/>
      <c r="I67" s="20"/>
      <c r="J67" s="47"/>
      <c r="K67" s="20"/>
      <c r="L67" s="20"/>
      <c r="M67" s="20"/>
      <c r="N67" s="20"/>
      <c r="O67" s="20"/>
      <c r="P67" s="48"/>
      <c r="Q67" s="20"/>
      <c r="R67" s="21"/>
    </row>
    <row r="68" spans="2:18" x14ac:dyDescent="0.3">
      <c r="B68" s="19"/>
      <c r="C68" s="20"/>
      <c r="D68" s="47"/>
      <c r="E68" s="20"/>
      <c r="F68" s="20"/>
      <c r="G68" s="20"/>
      <c r="H68" s="48"/>
      <c r="I68" s="20"/>
      <c r="J68" s="47"/>
      <c r="K68" s="20"/>
      <c r="L68" s="20"/>
      <c r="M68" s="20"/>
      <c r="N68" s="20"/>
      <c r="O68" s="20"/>
      <c r="P68" s="48"/>
      <c r="Q68" s="20"/>
      <c r="R68" s="21"/>
    </row>
    <row r="69" spans="2:18" x14ac:dyDescent="0.3">
      <c r="B69" s="19"/>
      <c r="C69" s="20"/>
      <c r="D69" s="47"/>
      <c r="E69" s="20"/>
      <c r="F69" s="20"/>
      <c r="G69" s="20"/>
      <c r="H69" s="48"/>
      <c r="I69" s="20"/>
      <c r="J69" s="47"/>
      <c r="K69" s="20"/>
      <c r="L69" s="20"/>
      <c r="M69" s="20"/>
      <c r="N69" s="20"/>
      <c r="O69" s="20"/>
      <c r="P69" s="48"/>
      <c r="Q69" s="20"/>
      <c r="R69" s="21"/>
    </row>
    <row r="70" spans="2:18" s="1" customFormat="1" ht="15" x14ac:dyDescent="0.3">
      <c r="B70" s="29"/>
      <c r="C70" s="30"/>
      <c r="D70" s="49" t="s">
        <v>50</v>
      </c>
      <c r="E70" s="50"/>
      <c r="F70" s="50"/>
      <c r="G70" s="51" t="s">
        <v>51</v>
      </c>
      <c r="H70" s="52"/>
      <c r="I70" s="30"/>
      <c r="J70" s="49" t="s">
        <v>50</v>
      </c>
      <c r="K70" s="50"/>
      <c r="L70" s="50"/>
      <c r="M70" s="50"/>
      <c r="N70" s="51" t="s">
        <v>51</v>
      </c>
      <c r="O70" s="50"/>
      <c r="P70" s="52"/>
      <c r="Q70" s="30"/>
      <c r="R70" s="31"/>
    </row>
    <row r="71" spans="2:18" s="1" customFormat="1" ht="14.45" customHeight="1" x14ac:dyDescent="0.3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5"/>
    </row>
    <row r="75" spans="2:18" s="1" customFormat="1" ht="6.95" customHeight="1" x14ac:dyDescent="0.3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8"/>
    </row>
    <row r="76" spans="2:18" s="1" customFormat="1" ht="36.950000000000003" customHeight="1" x14ac:dyDescent="0.3">
      <c r="B76" s="29"/>
      <c r="C76" s="204" t="s">
        <v>655</v>
      </c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31"/>
    </row>
    <row r="77" spans="2:18" s="1" customFormat="1" ht="6.95" customHeight="1" x14ac:dyDescent="0.3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1"/>
    </row>
    <row r="78" spans="2:18" s="1" customFormat="1" ht="30" customHeight="1" x14ac:dyDescent="0.3">
      <c r="B78" s="29"/>
      <c r="C78" s="26" t="s">
        <v>14</v>
      </c>
      <c r="D78" s="30"/>
      <c r="E78" s="30"/>
      <c r="F78" s="228" t="str">
        <f>F6</f>
        <v>Oprava vodovodu ul. Hlubinská</v>
      </c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30"/>
      <c r="R78" s="31"/>
    </row>
    <row r="79" spans="2:18" s="1" customFormat="1" ht="36.950000000000003" customHeight="1" x14ac:dyDescent="0.3">
      <c r="B79" s="29"/>
      <c r="C79" s="63" t="s">
        <v>88</v>
      </c>
      <c r="D79" s="30"/>
      <c r="E79" s="30"/>
      <c r="F79" s="205" t="str">
        <f>F7</f>
        <v>1 - Oprava vodovodu</v>
      </c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30"/>
      <c r="R79" s="31"/>
    </row>
    <row r="80" spans="2:18" s="1" customFormat="1" ht="6.95" customHeight="1" x14ac:dyDescent="0.3"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1"/>
    </row>
    <row r="81" spans="2:47" s="1" customFormat="1" ht="18" customHeight="1" x14ac:dyDescent="0.3">
      <c r="B81" s="29"/>
      <c r="C81" s="26" t="s">
        <v>19</v>
      </c>
      <c r="D81" s="30"/>
      <c r="E81" s="30"/>
      <c r="F81" s="24" t="str">
        <f>F9</f>
        <v xml:space="preserve"> </v>
      </c>
      <c r="G81" s="30"/>
      <c r="H81" s="30"/>
      <c r="I81" s="30"/>
      <c r="J81" s="30"/>
      <c r="K81" s="26" t="s">
        <v>21</v>
      </c>
      <c r="L81" s="30"/>
      <c r="M81" s="229" t="str">
        <f>IF(O9="","",O9)</f>
        <v>25.5.2017</v>
      </c>
      <c r="N81" s="183"/>
      <c r="O81" s="183"/>
      <c r="P81" s="183"/>
      <c r="Q81" s="30"/>
      <c r="R81" s="31"/>
    </row>
    <row r="82" spans="2:47" s="1" customFormat="1" ht="6.95" customHeight="1" x14ac:dyDescent="0.3"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1"/>
    </row>
    <row r="83" spans="2:47" s="1" customFormat="1" ht="15" x14ac:dyDescent="0.3">
      <c r="B83" s="29"/>
      <c r="C83" s="26" t="s">
        <v>25</v>
      </c>
      <c r="D83" s="30"/>
      <c r="E83" s="30"/>
      <c r="F83" s="24" t="str">
        <f>E12</f>
        <v>SMO</v>
      </c>
      <c r="G83" s="30"/>
      <c r="H83" s="30"/>
      <c r="I83" s="30"/>
      <c r="J83" s="30"/>
      <c r="K83" s="26" t="s">
        <v>30</v>
      </c>
      <c r="L83" s="30"/>
      <c r="M83" s="211" t="str">
        <f>E18</f>
        <v>OVAK a.s.</v>
      </c>
      <c r="N83" s="183"/>
      <c r="O83" s="183"/>
      <c r="P83" s="183"/>
      <c r="Q83" s="183"/>
      <c r="R83" s="31"/>
    </row>
    <row r="84" spans="2:47" s="1" customFormat="1" ht="14.45" customHeight="1" x14ac:dyDescent="0.3">
      <c r="B84" s="29"/>
      <c r="C84" s="26" t="s">
        <v>29</v>
      </c>
      <c r="D84" s="30"/>
      <c r="E84" s="30"/>
      <c r="F84" s="24" t="str">
        <f>IF(E15="","",E15)</f>
        <v xml:space="preserve"> </v>
      </c>
      <c r="G84" s="30"/>
      <c r="H84" s="30"/>
      <c r="I84" s="30"/>
      <c r="J84" s="30"/>
      <c r="K84" s="26" t="s">
        <v>33</v>
      </c>
      <c r="L84" s="30"/>
      <c r="M84" s="211" t="str">
        <f>E21</f>
        <v>OVAK a.s.</v>
      </c>
      <c r="N84" s="183"/>
      <c r="O84" s="183"/>
      <c r="P84" s="183"/>
      <c r="Q84" s="183"/>
      <c r="R84" s="31"/>
    </row>
    <row r="85" spans="2:47" s="1" customFormat="1" ht="10.35" customHeight="1" x14ac:dyDescent="0.3"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1"/>
    </row>
    <row r="86" spans="2:47" s="1" customFormat="1" ht="29.25" customHeight="1" x14ac:dyDescent="0.3">
      <c r="B86" s="29"/>
      <c r="C86" s="236" t="s">
        <v>92</v>
      </c>
      <c r="D86" s="235"/>
      <c r="E86" s="235"/>
      <c r="F86" s="235"/>
      <c r="G86" s="235"/>
      <c r="H86" s="97"/>
      <c r="I86" s="97"/>
      <c r="J86" s="97"/>
      <c r="K86" s="97"/>
      <c r="L86" s="97"/>
      <c r="M86" s="97"/>
      <c r="N86" s="236" t="s">
        <v>93</v>
      </c>
      <c r="O86" s="183"/>
      <c r="P86" s="183"/>
      <c r="Q86" s="183"/>
      <c r="R86" s="31"/>
    </row>
    <row r="87" spans="2:47" s="1" customFormat="1" ht="10.35" customHeight="1" x14ac:dyDescent="0.3"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1"/>
    </row>
    <row r="88" spans="2:47" s="1" customFormat="1" ht="29.25" customHeight="1" x14ac:dyDescent="0.3">
      <c r="B88" s="29"/>
      <c r="C88" s="104" t="s">
        <v>94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182">
        <f>N119</f>
        <v>0</v>
      </c>
      <c r="O88" s="183"/>
      <c r="P88" s="183"/>
      <c r="Q88" s="183"/>
      <c r="R88" s="31"/>
      <c r="AU88" s="15" t="s">
        <v>95</v>
      </c>
    </row>
    <row r="89" spans="2:47" s="6" customFormat="1" ht="24.95" customHeight="1" x14ac:dyDescent="0.3">
      <c r="B89" s="105"/>
      <c r="C89" s="106"/>
      <c r="D89" s="107" t="s">
        <v>185</v>
      </c>
      <c r="E89" s="106"/>
      <c r="F89" s="106"/>
      <c r="G89" s="106"/>
      <c r="H89" s="106"/>
      <c r="I89" s="106"/>
      <c r="J89" s="106"/>
      <c r="K89" s="106"/>
      <c r="L89" s="106"/>
      <c r="M89" s="106"/>
      <c r="N89" s="230">
        <f>N120</f>
        <v>0</v>
      </c>
      <c r="O89" s="231"/>
      <c r="P89" s="231"/>
      <c r="Q89" s="231"/>
      <c r="R89" s="108"/>
    </row>
    <row r="90" spans="2:47" s="7" customFormat="1" ht="19.899999999999999" customHeight="1" x14ac:dyDescent="0.3">
      <c r="B90" s="109"/>
      <c r="C90" s="110"/>
      <c r="D90" s="111" t="s">
        <v>186</v>
      </c>
      <c r="E90" s="110"/>
      <c r="F90" s="110"/>
      <c r="G90" s="110"/>
      <c r="H90" s="110"/>
      <c r="I90" s="110"/>
      <c r="J90" s="110"/>
      <c r="K90" s="110"/>
      <c r="L90" s="110"/>
      <c r="M90" s="110"/>
      <c r="N90" s="232">
        <f>N121</f>
        <v>0</v>
      </c>
      <c r="O90" s="233"/>
      <c r="P90" s="233"/>
      <c r="Q90" s="233"/>
      <c r="R90" s="112"/>
    </row>
    <row r="91" spans="2:47" s="7" customFormat="1" ht="19.899999999999999" customHeight="1" x14ac:dyDescent="0.3">
      <c r="B91" s="109"/>
      <c r="C91" s="110"/>
      <c r="D91" s="111" t="s">
        <v>187</v>
      </c>
      <c r="E91" s="110"/>
      <c r="F91" s="110"/>
      <c r="G91" s="110"/>
      <c r="H91" s="110"/>
      <c r="I91" s="110"/>
      <c r="J91" s="110"/>
      <c r="K91" s="110"/>
      <c r="L91" s="110"/>
      <c r="M91" s="110"/>
      <c r="N91" s="232">
        <f>N176</f>
        <v>0</v>
      </c>
      <c r="O91" s="233"/>
      <c r="P91" s="233"/>
      <c r="Q91" s="233"/>
      <c r="R91" s="112"/>
    </row>
    <row r="92" spans="2:47" s="7" customFormat="1" ht="19.899999999999999" customHeight="1" x14ac:dyDescent="0.3">
      <c r="B92" s="109"/>
      <c r="C92" s="110"/>
      <c r="D92" s="111" t="s">
        <v>188</v>
      </c>
      <c r="E92" s="110"/>
      <c r="F92" s="110"/>
      <c r="G92" s="110"/>
      <c r="H92" s="110"/>
      <c r="I92" s="110"/>
      <c r="J92" s="110"/>
      <c r="K92" s="110"/>
      <c r="L92" s="110"/>
      <c r="M92" s="110"/>
      <c r="N92" s="232">
        <f>N182</f>
        <v>0</v>
      </c>
      <c r="O92" s="233"/>
      <c r="P92" s="233"/>
      <c r="Q92" s="233"/>
      <c r="R92" s="112"/>
    </row>
    <row r="93" spans="2:47" s="7" customFormat="1" ht="19.899999999999999" customHeight="1" x14ac:dyDescent="0.3">
      <c r="B93" s="109"/>
      <c r="C93" s="110"/>
      <c r="D93" s="111" t="s">
        <v>189</v>
      </c>
      <c r="E93" s="110"/>
      <c r="F93" s="110"/>
      <c r="G93" s="110"/>
      <c r="H93" s="110"/>
      <c r="I93" s="110"/>
      <c r="J93" s="110"/>
      <c r="K93" s="110"/>
      <c r="L93" s="110"/>
      <c r="M93" s="110"/>
      <c r="N93" s="232">
        <f>N194</f>
        <v>0</v>
      </c>
      <c r="O93" s="233"/>
      <c r="P93" s="233"/>
      <c r="Q93" s="233"/>
      <c r="R93" s="112"/>
    </row>
    <row r="94" spans="2:47" s="7" customFormat="1" ht="19.899999999999999" customHeight="1" x14ac:dyDescent="0.3">
      <c r="B94" s="109"/>
      <c r="C94" s="110"/>
      <c r="D94" s="111" t="s">
        <v>190</v>
      </c>
      <c r="E94" s="110"/>
      <c r="F94" s="110"/>
      <c r="G94" s="110"/>
      <c r="H94" s="110"/>
      <c r="I94" s="110"/>
      <c r="J94" s="110"/>
      <c r="K94" s="110"/>
      <c r="L94" s="110"/>
      <c r="M94" s="110"/>
      <c r="N94" s="232">
        <f>N274</f>
        <v>0</v>
      </c>
      <c r="O94" s="233"/>
      <c r="P94" s="233"/>
      <c r="Q94" s="233"/>
      <c r="R94" s="112"/>
    </row>
    <row r="95" spans="2:47" s="7" customFormat="1" ht="19.899999999999999" customHeight="1" x14ac:dyDescent="0.3">
      <c r="B95" s="109"/>
      <c r="C95" s="110"/>
      <c r="D95" s="111" t="s">
        <v>191</v>
      </c>
      <c r="E95" s="110"/>
      <c r="F95" s="110"/>
      <c r="G95" s="110"/>
      <c r="H95" s="110"/>
      <c r="I95" s="110"/>
      <c r="J95" s="110"/>
      <c r="K95" s="110"/>
      <c r="L95" s="110"/>
      <c r="M95" s="110"/>
      <c r="N95" s="232">
        <f>N285</f>
        <v>0</v>
      </c>
      <c r="O95" s="233"/>
      <c r="P95" s="233"/>
      <c r="Q95" s="233"/>
      <c r="R95" s="112"/>
    </row>
    <row r="96" spans="2:47" s="7" customFormat="1" ht="19.899999999999999" customHeight="1" x14ac:dyDescent="0.3">
      <c r="B96" s="109"/>
      <c r="C96" s="110"/>
      <c r="D96" s="111" t="s">
        <v>192</v>
      </c>
      <c r="E96" s="110"/>
      <c r="F96" s="110"/>
      <c r="G96" s="110"/>
      <c r="H96" s="110"/>
      <c r="I96" s="110"/>
      <c r="J96" s="110"/>
      <c r="K96" s="110"/>
      <c r="L96" s="110"/>
      <c r="M96" s="110"/>
      <c r="N96" s="232">
        <f>N293</f>
        <v>0</v>
      </c>
      <c r="O96" s="233"/>
      <c r="P96" s="233"/>
      <c r="Q96" s="233"/>
      <c r="R96" s="112"/>
    </row>
    <row r="97" spans="2:21" s="6" customFormat="1" ht="24.95" customHeight="1" x14ac:dyDescent="0.3">
      <c r="B97" s="105"/>
      <c r="C97" s="106"/>
      <c r="D97" s="107" t="s">
        <v>193</v>
      </c>
      <c r="E97" s="106"/>
      <c r="F97" s="106"/>
      <c r="G97" s="106"/>
      <c r="H97" s="106"/>
      <c r="I97" s="106"/>
      <c r="J97" s="106"/>
      <c r="K97" s="106"/>
      <c r="L97" s="106"/>
      <c r="M97" s="106"/>
      <c r="N97" s="230">
        <f>N295</f>
        <v>0</v>
      </c>
      <c r="O97" s="231"/>
      <c r="P97" s="231"/>
      <c r="Q97" s="231"/>
      <c r="R97" s="108"/>
    </row>
    <row r="98" spans="2:21" s="7" customFormat="1" ht="19.899999999999999" customHeight="1" x14ac:dyDescent="0.3">
      <c r="B98" s="109"/>
      <c r="C98" s="110"/>
      <c r="D98" s="111" t="s">
        <v>194</v>
      </c>
      <c r="E98" s="110"/>
      <c r="F98" s="110"/>
      <c r="G98" s="110"/>
      <c r="H98" s="110"/>
      <c r="I98" s="110"/>
      <c r="J98" s="110"/>
      <c r="K98" s="110"/>
      <c r="L98" s="110"/>
      <c r="M98" s="110"/>
      <c r="N98" s="232">
        <f>N296</f>
        <v>0</v>
      </c>
      <c r="O98" s="233"/>
      <c r="P98" s="233"/>
      <c r="Q98" s="233"/>
      <c r="R98" s="112"/>
    </row>
    <row r="99" spans="2:21" s="1" customFormat="1" ht="21.75" customHeight="1" x14ac:dyDescent="0.3">
      <c r="B99" s="29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1"/>
    </row>
    <row r="100" spans="2:21" s="1" customFormat="1" ht="29.25" customHeight="1" x14ac:dyDescent="0.3">
      <c r="B100" s="29"/>
      <c r="C100" s="104" t="s">
        <v>98</v>
      </c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234">
        <v>0</v>
      </c>
      <c r="O100" s="183"/>
      <c r="P100" s="183"/>
      <c r="Q100" s="183"/>
      <c r="R100" s="31"/>
      <c r="T100" s="113"/>
      <c r="U100" s="114" t="s">
        <v>38</v>
      </c>
    </row>
    <row r="101" spans="2:21" s="1" customFormat="1" ht="18" customHeight="1" x14ac:dyDescent="0.3"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1"/>
    </row>
    <row r="102" spans="2:21" s="1" customFormat="1" ht="29.25" customHeight="1" x14ac:dyDescent="0.3">
      <c r="B102" s="29"/>
      <c r="C102" s="96" t="s">
        <v>85</v>
      </c>
      <c r="D102" s="97"/>
      <c r="E102" s="97"/>
      <c r="F102" s="97"/>
      <c r="G102" s="97"/>
      <c r="H102" s="97"/>
      <c r="I102" s="97"/>
      <c r="J102" s="97"/>
      <c r="K102" s="97"/>
      <c r="L102" s="192">
        <f>ROUND(SUM(N88+N100),2)</f>
        <v>0</v>
      </c>
      <c r="M102" s="235"/>
      <c r="N102" s="235"/>
      <c r="O102" s="235"/>
      <c r="P102" s="235"/>
      <c r="Q102" s="235"/>
      <c r="R102" s="31"/>
    </row>
    <row r="103" spans="2:21" s="1" customFormat="1" ht="6.95" customHeight="1" x14ac:dyDescent="0.3">
      <c r="B103" s="53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5"/>
    </row>
    <row r="107" spans="2:21" s="1" customFormat="1" ht="6.95" customHeight="1" x14ac:dyDescent="0.3"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8"/>
    </row>
    <row r="108" spans="2:21" s="1" customFormat="1" ht="36.950000000000003" customHeight="1" x14ac:dyDescent="0.3">
      <c r="B108" s="29"/>
      <c r="C108" s="204" t="s">
        <v>656</v>
      </c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31"/>
    </row>
    <row r="109" spans="2:21" s="1" customFormat="1" ht="6.95" customHeight="1" x14ac:dyDescent="0.3"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spans="2:21" s="1" customFormat="1" ht="30" customHeight="1" x14ac:dyDescent="0.3">
      <c r="B110" s="29"/>
      <c r="C110" s="26" t="s">
        <v>14</v>
      </c>
      <c r="D110" s="30"/>
      <c r="E110" s="30"/>
      <c r="F110" s="228" t="str">
        <f>F6</f>
        <v>Oprava vodovodu ul. Hlubinská</v>
      </c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30"/>
      <c r="R110" s="31"/>
    </row>
    <row r="111" spans="2:21" s="1" customFormat="1" ht="36.950000000000003" customHeight="1" x14ac:dyDescent="0.3">
      <c r="B111" s="29"/>
      <c r="C111" s="63" t="s">
        <v>88</v>
      </c>
      <c r="D111" s="30"/>
      <c r="E111" s="30"/>
      <c r="F111" s="205" t="str">
        <f>F7</f>
        <v>1 - Oprava vodovodu</v>
      </c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30"/>
      <c r="R111" s="31"/>
    </row>
    <row r="112" spans="2:21" s="1" customFormat="1" ht="6.95" customHeight="1" x14ac:dyDescent="0.3">
      <c r="B112" s="29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1"/>
    </row>
    <row r="113" spans="2:65" s="1" customFormat="1" ht="18" customHeight="1" x14ac:dyDescent="0.3">
      <c r="B113" s="29"/>
      <c r="C113" s="26" t="s">
        <v>19</v>
      </c>
      <c r="D113" s="30"/>
      <c r="E113" s="30"/>
      <c r="F113" s="24" t="str">
        <f>F9</f>
        <v xml:space="preserve"> </v>
      </c>
      <c r="G113" s="30"/>
      <c r="H113" s="30"/>
      <c r="I113" s="30"/>
      <c r="J113" s="30"/>
      <c r="K113" s="26" t="s">
        <v>21</v>
      </c>
      <c r="L113" s="30"/>
      <c r="M113" s="229" t="str">
        <f>IF(O9="","",O9)</f>
        <v>25.5.2017</v>
      </c>
      <c r="N113" s="183"/>
      <c r="O113" s="183"/>
      <c r="P113" s="183"/>
      <c r="Q113" s="30"/>
      <c r="R113" s="31"/>
    </row>
    <row r="114" spans="2:65" s="1" customFormat="1" ht="6.95" customHeight="1" x14ac:dyDescent="0.3">
      <c r="B114" s="29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1"/>
    </row>
    <row r="115" spans="2:65" s="1" customFormat="1" ht="15" x14ac:dyDescent="0.3">
      <c r="B115" s="29"/>
      <c r="C115" s="26" t="s">
        <v>25</v>
      </c>
      <c r="D115" s="30"/>
      <c r="E115" s="30"/>
      <c r="F115" s="24" t="str">
        <f>E12</f>
        <v>SMO</v>
      </c>
      <c r="G115" s="30"/>
      <c r="H115" s="30"/>
      <c r="I115" s="30"/>
      <c r="J115" s="30"/>
      <c r="K115" s="26" t="s">
        <v>30</v>
      </c>
      <c r="L115" s="30"/>
      <c r="M115" s="211" t="str">
        <f>E18</f>
        <v>OVAK a.s.</v>
      </c>
      <c r="N115" s="183"/>
      <c r="O115" s="183"/>
      <c r="P115" s="183"/>
      <c r="Q115" s="183"/>
      <c r="R115" s="31"/>
    </row>
    <row r="116" spans="2:65" s="1" customFormat="1" ht="14.45" customHeight="1" x14ac:dyDescent="0.3">
      <c r="B116" s="29"/>
      <c r="C116" s="26" t="s">
        <v>29</v>
      </c>
      <c r="D116" s="30"/>
      <c r="E116" s="30"/>
      <c r="F116" s="24" t="str">
        <f>IF(E15="","",E15)</f>
        <v xml:space="preserve"> </v>
      </c>
      <c r="G116" s="30"/>
      <c r="H116" s="30"/>
      <c r="I116" s="30"/>
      <c r="J116" s="30"/>
      <c r="K116" s="26" t="s">
        <v>33</v>
      </c>
      <c r="L116" s="30"/>
      <c r="M116" s="211" t="str">
        <f>E21</f>
        <v>OVAK a.s.</v>
      </c>
      <c r="N116" s="183"/>
      <c r="O116" s="183"/>
      <c r="P116" s="183"/>
      <c r="Q116" s="183"/>
      <c r="R116" s="31"/>
    </row>
    <row r="117" spans="2:65" s="1" customFormat="1" ht="10.35" customHeight="1" x14ac:dyDescent="0.3">
      <c r="B117" s="29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1"/>
    </row>
    <row r="118" spans="2:65" s="8" customFormat="1" ht="29.25" customHeight="1" x14ac:dyDescent="0.3">
      <c r="B118" s="115"/>
      <c r="C118" s="116" t="s">
        <v>99</v>
      </c>
      <c r="D118" s="117" t="s">
        <v>100</v>
      </c>
      <c r="E118" s="117" t="s">
        <v>55</v>
      </c>
      <c r="F118" s="220" t="s">
        <v>101</v>
      </c>
      <c r="G118" s="221"/>
      <c r="H118" s="221"/>
      <c r="I118" s="221"/>
      <c r="J118" s="117" t="s">
        <v>102</v>
      </c>
      <c r="K118" s="117" t="s">
        <v>103</v>
      </c>
      <c r="L118" s="222" t="s">
        <v>104</v>
      </c>
      <c r="M118" s="221"/>
      <c r="N118" s="220" t="s">
        <v>93</v>
      </c>
      <c r="O118" s="221"/>
      <c r="P118" s="221"/>
      <c r="Q118" s="223"/>
      <c r="R118" s="118"/>
      <c r="T118" s="70" t="s">
        <v>105</v>
      </c>
      <c r="U118" s="71" t="s">
        <v>38</v>
      </c>
      <c r="V118" s="71" t="s">
        <v>106</v>
      </c>
      <c r="W118" s="71" t="s">
        <v>107</v>
      </c>
      <c r="X118" s="71" t="s">
        <v>108</v>
      </c>
      <c r="Y118" s="71" t="s">
        <v>109</v>
      </c>
      <c r="Z118" s="71" t="s">
        <v>110</v>
      </c>
      <c r="AA118" s="72" t="s">
        <v>111</v>
      </c>
    </row>
    <row r="119" spans="2:65" s="1" customFormat="1" ht="29.25" customHeight="1" x14ac:dyDescent="0.35">
      <c r="B119" s="29"/>
      <c r="C119" s="74" t="s">
        <v>90</v>
      </c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224">
        <f>BK119</f>
        <v>0</v>
      </c>
      <c r="O119" s="225"/>
      <c r="P119" s="225"/>
      <c r="Q119" s="225"/>
      <c r="R119" s="31"/>
      <c r="T119" s="73"/>
      <c r="U119" s="45"/>
      <c r="V119" s="45"/>
      <c r="W119" s="119">
        <f>W120+W295</f>
        <v>5908.3605340000004</v>
      </c>
      <c r="X119" s="45"/>
      <c r="Y119" s="119">
        <f>Y120+Y295</f>
        <v>623.14357300000006</v>
      </c>
      <c r="Z119" s="45"/>
      <c r="AA119" s="120">
        <f>AA120+AA295</f>
        <v>518.22</v>
      </c>
      <c r="AT119" s="15" t="s">
        <v>72</v>
      </c>
      <c r="AU119" s="15" t="s">
        <v>95</v>
      </c>
      <c r="BK119" s="121">
        <f>BK120+BK295</f>
        <v>0</v>
      </c>
    </row>
    <row r="120" spans="2:65" s="9" customFormat="1" ht="37.35" customHeight="1" x14ac:dyDescent="0.35">
      <c r="B120" s="122"/>
      <c r="C120" s="123"/>
      <c r="D120" s="124" t="s">
        <v>185</v>
      </c>
      <c r="E120" s="124"/>
      <c r="F120" s="124"/>
      <c r="G120" s="124"/>
      <c r="H120" s="124"/>
      <c r="I120" s="124"/>
      <c r="J120" s="124"/>
      <c r="K120" s="124"/>
      <c r="L120" s="124"/>
      <c r="M120" s="124"/>
      <c r="N120" s="240">
        <f>BK120</f>
        <v>0</v>
      </c>
      <c r="O120" s="230"/>
      <c r="P120" s="230"/>
      <c r="Q120" s="230"/>
      <c r="R120" s="125"/>
      <c r="T120" s="126"/>
      <c r="U120" s="123"/>
      <c r="V120" s="123"/>
      <c r="W120" s="127">
        <f>W121+W176+W182+W194+W274+W285+W293</f>
        <v>5906.0905339999999</v>
      </c>
      <c r="X120" s="123"/>
      <c r="Y120" s="127">
        <f>Y121+Y176+Y182+Y194+Y274+Y285+Y293</f>
        <v>623.14357300000006</v>
      </c>
      <c r="Z120" s="123"/>
      <c r="AA120" s="128">
        <f>AA121+AA176+AA182+AA194+AA274+AA285+AA293</f>
        <v>518.22</v>
      </c>
      <c r="AR120" s="129" t="s">
        <v>9</v>
      </c>
      <c r="AT120" s="130" t="s">
        <v>72</v>
      </c>
      <c r="AU120" s="130" t="s">
        <v>73</v>
      </c>
      <c r="AY120" s="129" t="s">
        <v>113</v>
      </c>
      <c r="BK120" s="131">
        <f>BK121+BK176+BK182+BK194+BK274+BK285+BK293</f>
        <v>0</v>
      </c>
    </row>
    <row r="121" spans="2:65" s="9" customFormat="1" ht="19.899999999999999" customHeight="1" x14ac:dyDescent="0.3">
      <c r="B121" s="122"/>
      <c r="C121" s="123"/>
      <c r="D121" s="142" t="s">
        <v>186</v>
      </c>
      <c r="E121" s="142"/>
      <c r="F121" s="142"/>
      <c r="G121" s="142"/>
      <c r="H121" s="142"/>
      <c r="I121" s="142"/>
      <c r="J121" s="142"/>
      <c r="K121" s="142"/>
      <c r="L121" s="142"/>
      <c r="M121" s="142"/>
      <c r="N121" s="241">
        <f>BK121</f>
        <v>0</v>
      </c>
      <c r="O121" s="242"/>
      <c r="P121" s="242"/>
      <c r="Q121" s="242"/>
      <c r="R121" s="125"/>
      <c r="T121" s="126"/>
      <c r="U121" s="123"/>
      <c r="V121" s="123"/>
      <c r="W121" s="127">
        <f>SUM(W122:W175)</f>
        <v>4005.3588300000001</v>
      </c>
      <c r="X121" s="123"/>
      <c r="Y121" s="127">
        <f>SUM(Y122:Y175)</f>
        <v>502.35062399999998</v>
      </c>
      <c r="Z121" s="123"/>
      <c r="AA121" s="128">
        <f>SUM(AA122:AA175)</f>
        <v>517.72</v>
      </c>
      <c r="AR121" s="129" t="s">
        <v>9</v>
      </c>
      <c r="AT121" s="130" t="s">
        <v>72</v>
      </c>
      <c r="AU121" s="130" t="s">
        <v>9</v>
      </c>
      <c r="AY121" s="129" t="s">
        <v>113</v>
      </c>
      <c r="BK121" s="131">
        <f>SUM(BK122:BK175)</f>
        <v>0</v>
      </c>
    </row>
    <row r="122" spans="2:65" s="1" customFormat="1" ht="31.5" customHeight="1" x14ac:dyDescent="0.3">
      <c r="B122" s="132"/>
      <c r="C122" s="133" t="s">
        <v>9</v>
      </c>
      <c r="D122" s="133" t="s">
        <v>114</v>
      </c>
      <c r="E122" s="134" t="s">
        <v>195</v>
      </c>
      <c r="F122" s="217" t="s">
        <v>196</v>
      </c>
      <c r="G122" s="218"/>
      <c r="H122" s="218"/>
      <c r="I122" s="218"/>
      <c r="J122" s="135" t="s">
        <v>160</v>
      </c>
      <c r="K122" s="136">
        <v>564.4</v>
      </c>
      <c r="L122" s="219"/>
      <c r="M122" s="218"/>
      <c r="N122" s="219">
        <f>ROUND(L122*K122,0)</f>
        <v>0</v>
      </c>
      <c r="O122" s="218"/>
      <c r="P122" s="218"/>
      <c r="Q122" s="218"/>
      <c r="R122" s="137"/>
      <c r="T122" s="138" t="s">
        <v>3</v>
      </c>
      <c r="U122" s="38" t="s">
        <v>39</v>
      </c>
      <c r="V122" s="139">
        <v>7.8E-2</v>
      </c>
      <c r="W122" s="139">
        <f>V122*K122</f>
        <v>44.023199999999996</v>
      </c>
      <c r="X122" s="139">
        <v>0</v>
      </c>
      <c r="Y122" s="139">
        <f>X122*K122</f>
        <v>0</v>
      </c>
      <c r="Z122" s="139">
        <v>0.5</v>
      </c>
      <c r="AA122" s="140">
        <f>Z122*K122</f>
        <v>282.2</v>
      </c>
      <c r="AR122" s="15" t="s">
        <v>127</v>
      </c>
      <c r="AT122" s="15" t="s">
        <v>114</v>
      </c>
      <c r="AU122" s="15" t="s">
        <v>87</v>
      </c>
      <c r="AY122" s="15" t="s">
        <v>113</v>
      </c>
      <c r="BE122" s="141">
        <f>IF(U122="základní",N122,0)</f>
        <v>0</v>
      </c>
      <c r="BF122" s="141">
        <f>IF(U122="snížená",N122,0)</f>
        <v>0</v>
      </c>
      <c r="BG122" s="141">
        <f>IF(U122="zákl. přenesená",N122,0)</f>
        <v>0</v>
      </c>
      <c r="BH122" s="141">
        <f>IF(U122="sníž. přenesená",N122,0)</f>
        <v>0</v>
      </c>
      <c r="BI122" s="141">
        <f>IF(U122="nulová",N122,0)</f>
        <v>0</v>
      </c>
      <c r="BJ122" s="15" t="s">
        <v>9</v>
      </c>
      <c r="BK122" s="141">
        <f>ROUND(L122*K122,0)</f>
        <v>0</v>
      </c>
      <c r="BL122" s="15" t="s">
        <v>127</v>
      </c>
      <c r="BM122" s="15" t="s">
        <v>197</v>
      </c>
    </row>
    <row r="123" spans="2:65" s="10" customFormat="1" ht="22.5" customHeight="1" x14ac:dyDescent="0.3">
      <c r="B123" s="147"/>
      <c r="C123" s="148"/>
      <c r="D123" s="148"/>
      <c r="E123" s="149" t="s">
        <v>3</v>
      </c>
      <c r="F123" s="249" t="s">
        <v>198</v>
      </c>
      <c r="G123" s="246"/>
      <c r="H123" s="246"/>
      <c r="I123" s="246"/>
      <c r="J123" s="148"/>
      <c r="K123" s="150">
        <v>506</v>
      </c>
      <c r="L123" s="148"/>
      <c r="M123" s="148"/>
      <c r="N123" s="148"/>
      <c r="O123" s="148"/>
      <c r="P123" s="148"/>
      <c r="Q123" s="148"/>
      <c r="R123" s="151"/>
      <c r="T123" s="152"/>
      <c r="U123" s="148"/>
      <c r="V123" s="148"/>
      <c r="W123" s="148"/>
      <c r="X123" s="148"/>
      <c r="Y123" s="148"/>
      <c r="Z123" s="148"/>
      <c r="AA123" s="153"/>
      <c r="AT123" s="154" t="s">
        <v>199</v>
      </c>
      <c r="AU123" s="154" t="s">
        <v>87</v>
      </c>
      <c r="AV123" s="10" t="s">
        <v>87</v>
      </c>
      <c r="AW123" s="10" t="s">
        <v>32</v>
      </c>
      <c r="AX123" s="10" t="s">
        <v>73</v>
      </c>
      <c r="AY123" s="154" t="s">
        <v>113</v>
      </c>
    </row>
    <row r="124" spans="2:65" s="10" customFormat="1" ht="22.5" customHeight="1" x14ac:dyDescent="0.3">
      <c r="B124" s="147"/>
      <c r="C124" s="148"/>
      <c r="D124" s="148"/>
      <c r="E124" s="149" t="s">
        <v>3</v>
      </c>
      <c r="F124" s="245" t="s">
        <v>200</v>
      </c>
      <c r="G124" s="246"/>
      <c r="H124" s="246"/>
      <c r="I124" s="246"/>
      <c r="J124" s="148"/>
      <c r="K124" s="150">
        <v>58.4</v>
      </c>
      <c r="L124" s="148"/>
      <c r="M124" s="148"/>
      <c r="N124" s="148"/>
      <c r="O124" s="148"/>
      <c r="P124" s="148"/>
      <c r="Q124" s="148"/>
      <c r="R124" s="151"/>
      <c r="T124" s="152"/>
      <c r="U124" s="148"/>
      <c r="V124" s="148"/>
      <c r="W124" s="148"/>
      <c r="X124" s="148"/>
      <c r="Y124" s="148"/>
      <c r="Z124" s="148"/>
      <c r="AA124" s="153"/>
      <c r="AT124" s="154" t="s">
        <v>199</v>
      </c>
      <c r="AU124" s="154" t="s">
        <v>87</v>
      </c>
      <c r="AV124" s="10" t="s">
        <v>87</v>
      </c>
      <c r="AW124" s="10" t="s">
        <v>32</v>
      </c>
      <c r="AX124" s="10" t="s">
        <v>73</v>
      </c>
      <c r="AY124" s="154" t="s">
        <v>113</v>
      </c>
    </row>
    <row r="125" spans="2:65" s="11" customFormat="1" ht="22.5" customHeight="1" x14ac:dyDescent="0.3">
      <c r="B125" s="155"/>
      <c r="C125" s="156"/>
      <c r="D125" s="156"/>
      <c r="E125" s="157" t="s">
        <v>158</v>
      </c>
      <c r="F125" s="247" t="s">
        <v>201</v>
      </c>
      <c r="G125" s="248"/>
      <c r="H125" s="248"/>
      <c r="I125" s="248"/>
      <c r="J125" s="156"/>
      <c r="K125" s="158">
        <v>564.4</v>
      </c>
      <c r="L125" s="156"/>
      <c r="M125" s="156"/>
      <c r="N125" s="156"/>
      <c r="O125" s="156"/>
      <c r="P125" s="156"/>
      <c r="Q125" s="156"/>
      <c r="R125" s="159"/>
      <c r="T125" s="160"/>
      <c r="U125" s="156"/>
      <c r="V125" s="156"/>
      <c r="W125" s="156"/>
      <c r="X125" s="156"/>
      <c r="Y125" s="156"/>
      <c r="Z125" s="156"/>
      <c r="AA125" s="161"/>
      <c r="AT125" s="162" t="s">
        <v>199</v>
      </c>
      <c r="AU125" s="162" t="s">
        <v>87</v>
      </c>
      <c r="AV125" s="11" t="s">
        <v>127</v>
      </c>
      <c r="AW125" s="11" t="s">
        <v>32</v>
      </c>
      <c r="AX125" s="11" t="s">
        <v>9</v>
      </c>
      <c r="AY125" s="162" t="s">
        <v>113</v>
      </c>
    </row>
    <row r="126" spans="2:65" s="1" customFormat="1" ht="31.5" customHeight="1" x14ac:dyDescent="0.3">
      <c r="B126" s="132"/>
      <c r="C126" s="133" t="s">
        <v>87</v>
      </c>
      <c r="D126" s="133" t="s">
        <v>114</v>
      </c>
      <c r="E126" s="134" t="s">
        <v>202</v>
      </c>
      <c r="F126" s="217" t="s">
        <v>203</v>
      </c>
      <c r="G126" s="218"/>
      <c r="H126" s="218"/>
      <c r="I126" s="218"/>
      <c r="J126" s="135" t="s">
        <v>160</v>
      </c>
      <c r="K126" s="136">
        <v>920</v>
      </c>
      <c r="L126" s="219"/>
      <c r="M126" s="218"/>
      <c r="N126" s="219">
        <f>ROUND(L126*K126,0)</f>
        <v>0</v>
      </c>
      <c r="O126" s="218"/>
      <c r="P126" s="218"/>
      <c r="Q126" s="218"/>
      <c r="R126" s="137"/>
      <c r="T126" s="138" t="s">
        <v>3</v>
      </c>
      <c r="U126" s="38" t="s">
        <v>39</v>
      </c>
      <c r="V126" s="139">
        <v>1.4E-2</v>
      </c>
      <c r="W126" s="139">
        <f>V126*K126</f>
        <v>12.88</v>
      </c>
      <c r="X126" s="139">
        <v>1.6000000000000001E-4</v>
      </c>
      <c r="Y126" s="139">
        <f>X126*K126</f>
        <v>0.14720000000000003</v>
      </c>
      <c r="Z126" s="139">
        <v>0.25600000000000001</v>
      </c>
      <c r="AA126" s="140">
        <f>Z126*K126</f>
        <v>235.52</v>
      </c>
      <c r="AR126" s="15" t="s">
        <v>127</v>
      </c>
      <c r="AT126" s="15" t="s">
        <v>114</v>
      </c>
      <c r="AU126" s="15" t="s">
        <v>87</v>
      </c>
      <c r="AY126" s="15" t="s">
        <v>113</v>
      </c>
      <c r="BE126" s="141">
        <f>IF(U126="základní",N126,0)</f>
        <v>0</v>
      </c>
      <c r="BF126" s="141">
        <f>IF(U126="snížená",N126,0)</f>
        <v>0</v>
      </c>
      <c r="BG126" s="141">
        <f>IF(U126="zákl. přenesená",N126,0)</f>
        <v>0</v>
      </c>
      <c r="BH126" s="141">
        <f>IF(U126="sníž. přenesená",N126,0)</f>
        <v>0</v>
      </c>
      <c r="BI126" s="141">
        <f>IF(U126="nulová",N126,0)</f>
        <v>0</v>
      </c>
      <c r="BJ126" s="15" t="s">
        <v>9</v>
      </c>
      <c r="BK126" s="141">
        <f>ROUND(L126*K126,0)</f>
        <v>0</v>
      </c>
      <c r="BL126" s="15" t="s">
        <v>127</v>
      </c>
      <c r="BM126" s="15" t="s">
        <v>204</v>
      </c>
    </row>
    <row r="127" spans="2:65" s="10" customFormat="1" ht="22.5" customHeight="1" x14ac:dyDescent="0.3">
      <c r="B127" s="147"/>
      <c r="C127" s="148"/>
      <c r="D127" s="148"/>
      <c r="E127" s="149" t="s">
        <v>3</v>
      </c>
      <c r="F127" s="249" t="s">
        <v>205</v>
      </c>
      <c r="G127" s="246"/>
      <c r="H127" s="246"/>
      <c r="I127" s="246"/>
      <c r="J127" s="148"/>
      <c r="K127" s="150">
        <v>809.6</v>
      </c>
      <c r="L127" s="148"/>
      <c r="M127" s="148"/>
      <c r="N127" s="148"/>
      <c r="O127" s="148"/>
      <c r="P127" s="148"/>
      <c r="Q127" s="148"/>
      <c r="R127" s="151"/>
      <c r="T127" s="152"/>
      <c r="U127" s="148"/>
      <c r="V127" s="148"/>
      <c r="W127" s="148"/>
      <c r="X127" s="148"/>
      <c r="Y127" s="148"/>
      <c r="Z127" s="148"/>
      <c r="AA127" s="153"/>
      <c r="AT127" s="154" t="s">
        <v>199</v>
      </c>
      <c r="AU127" s="154" t="s">
        <v>87</v>
      </c>
      <c r="AV127" s="10" t="s">
        <v>87</v>
      </c>
      <c r="AW127" s="10" t="s">
        <v>32</v>
      </c>
      <c r="AX127" s="10" t="s">
        <v>73</v>
      </c>
      <c r="AY127" s="154" t="s">
        <v>113</v>
      </c>
    </row>
    <row r="128" spans="2:65" s="10" customFormat="1" ht="22.5" customHeight="1" x14ac:dyDescent="0.3">
      <c r="B128" s="147"/>
      <c r="C128" s="148"/>
      <c r="D128" s="148"/>
      <c r="E128" s="149" t="s">
        <v>3</v>
      </c>
      <c r="F128" s="245" t="s">
        <v>206</v>
      </c>
      <c r="G128" s="246"/>
      <c r="H128" s="246"/>
      <c r="I128" s="246"/>
      <c r="J128" s="148"/>
      <c r="K128" s="150">
        <v>110.4</v>
      </c>
      <c r="L128" s="148"/>
      <c r="M128" s="148"/>
      <c r="N128" s="148"/>
      <c r="O128" s="148"/>
      <c r="P128" s="148"/>
      <c r="Q128" s="148"/>
      <c r="R128" s="151"/>
      <c r="T128" s="152"/>
      <c r="U128" s="148"/>
      <c r="V128" s="148"/>
      <c r="W128" s="148"/>
      <c r="X128" s="148"/>
      <c r="Y128" s="148"/>
      <c r="Z128" s="148"/>
      <c r="AA128" s="153"/>
      <c r="AT128" s="154" t="s">
        <v>199</v>
      </c>
      <c r="AU128" s="154" t="s">
        <v>87</v>
      </c>
      <c r="AV128" s="10" t="s">
        <v>87</v>
      </c>
      <c r="AW128" s="10" t="s">
        <v>32</v>
      </c>
      <c r="AX128" s="10" t="s">
        <v>73</v>
      </c>
      <c r="AY128" s="154" t="s">
        <v>113</v>
      </c>
    </row>
    <row r="129" spans="2:65" s="11" customFormat="1" ht="31.5" customHeight="1" x14ac:dyDescent="0.3">
      <c r="B129" s="155"/>
      <c r="C129" s="156"/>
      <c r="D129" s="156"/>
      <c r="E129" s="157" t="s">
        <v>162</v>
      </c>
      <c r="F129" s="247" t="s">
        <v>207</v>
      </c>
      <c r="G129" s="248"/>
      <c r="H129" s="248"/>
      <c r="I129" s="248"/>
      <c r="J129" s="156"/>
      <c r="K129" s="158">
        <v>920</v>
      </c>
      <c r="L129" s="156"/>
      <c r="M129" s="156"/>
      <c r="N129" s="156"/>
      <c r="O129" s="156"/>
      <c r="P129" s="156"/>
      <c r="Q129" s="156"/>
      <c r="R129" s="159"/>
      <c r="T129" s="160"/>
      <c r="U129" s="156"/>
      <c r="V129" s="156"/>
      <c r="W129" s="156"/>
      <c r="X129" s="156"/>
      <c r="Y129" s="156"/>
      <c r="Z129" s="156"/>
      <c r="AA129" s="161"/>
      <c r="AT129" s="162" t="s">
        <v>199</v>
      </c>
      <c r="AU129" s="162" t="s">
        <v>87</v>
      </c>
      <c r="AV129" s="11" t="s">
        <v>127</v>
      </c>
      <c r="AW129" s="11" t="s">
        <v>32</v>
      </c>
      <c r="AX129" s="11" t="s">
        <v>9</v>
      </c>
      <c r="AY129" s="162" t="s">
        <v>113</v>
      </c>
    </row>
    <row r="130" spans="2:65" s="1" customFormat="1" ht="31.5" customHeight="1" x14ac:dyDescent="0.3">
      <c r="B130" s="132"/>
      <c r="C130" s="133" t="s">
        <v>123</v>
      </c>
      <c r="D130" s="133" t="s">
        <v>114</v>
      </c>
      <c r="E130" s="134" t="s">
        <v>208</v>
      </c>
      <c r="F130" s="217" t="s">
        <v>209</v>
      </c>
      <c r="G130" s="218"/>
      <c r="H130" s="218"/>
      <c r="I130" s="218"/>
      <c r="J130" s="135" t="s">
        <v>167</v>
      </c>
      <c r="K130" s="136">
        <v>33.185000000000002</v>
      </c>
      <c r="L130" s="219"/>
      <c r="M130" s="218"/>
      <c r="N130" s="219">
        <f>ROUND(L130*K130,0)</f>
        <v>0</v>
      </c>
      <c r="O130" s="218"/>
      <c r="P130" s="218"/>
      <c r="Q130" s="218"/>
      <c r="R130" s="137"/>
      <c r="T130" s="138" t="s">
        <v>3</v>
      </c>
      <c r="U130" s="38" t="s">
        <v>39</v>
      </c>
      <c r="V130" s="139">
        <v>16.001999999999999</v>
      </c>
      <c r="W130" s="139">
        <f>V130*K130</f>
        <v>531.02637000000004</v>
      </c>
      <c r="X130" s="139">
        <v>0</v>
      </c>
      <c r="Y130" s="139">
        <f>X130*K130</f>
        <v>0</v>
      </c>
      <c r="Z130" s="139">
        <v>0</v>
      </c>
      <c r="AA130" s="140">
        <f>Z130*K130</f>
        <v>0</v>
      </c>
      <c r="AR130" s="15" t="s">
        <v>127</v>
      </c>
      <c r="AT130" s="15" t="s">
        <v>114</v>
      </c>
      <c r="AU130" s="15" t="s">
        <v>87</v>
      </c>
      <c r="AY130" s="15" t="s">
        <v>113</v>
      </c>
      <c r="BE130" s="141">
        <f>IF(U130="základní",N130,0)</f>
        <v>0</v>
      </c>
      <c r="BF130" s="141">
        <f>IF(U130="snížená",N130,0)</f>
        <v>0</v>
      </c>
      <c r="BG130" s="141">
        <f>IF(U130="zákl. přenesená",N130,0)</f>
        <v>0</v>
      </c>
      <c r="BH130" s="141">
        <f>IF(U130="sníž. přenesená",N130,0)</f>
        <v>0</v>
      </c>
      <c r="BI130" s="141">
        <f>IF(U130="nulová",N130,0)</f>
        <v>0</v>
      </c>
      <c r="BJ130" s="15" t="s">
        <v>9</v>
      </c>
      <c r="BK130" s="141">
        <f>ROUND(L130*K130,0)</f>
        <v>0</v>
      </c>
      <c r="BL130" s="15" t="s">
        <v>127</v>
      </c>
      <c r="BM130" s="15" t="s">
        <v>210</v>
      </c>
    </row>
    <row r="131" spans="2:65" s="10" customFormat="1" ht="22.5" customHeight="1" x14ac:dyDescent="0.3">
      <c r="B131" s="147"/>
      <c r="C131" s="148"/>
      <c r="D131" s="148"/>
      <c r="E131" s="149" t="s">
        <v>3</v>
      </c>
      <c r="F131" s="249" t="s">
        <v>211</v>
      </c>
      <c r="G131" s="246"/>
      <c r="H131" s="246"/>
      <c r="I131" s="246"/>
      <c r="J131" s="148"/>
      <c r="K131" s="150">
        <v>28.125</v>
      </c>
      <c r="L131" s="148"/>
      <c r="M131" s="148"/>
      <c r="N131" s="148"/>
      <c r="O131" s="148"/>
      <c r="P131" s="148"/>
      <c r="Q131" s="148"/>
      <c r="R131" s="151"/>
      <c r="T131" s="152"/>
      <c r="U131" s="148"/>
      <c r="V131" s="148"/>
      <c r="W131" s="148"/>
      <c r="X131" s="148"/>
      <c r="Y131" s="148"/>
      <c r="Z131" s="148"/>
      <c r="AA131" s="153"/>
      <c r="AT131" s="154" t="s">
        <v>199</v>
      </c>
      <c r="AU131" s="154" t="s">
        <v>87</v>
      </c>
      <c r="AV131" s="10" t="s">
        <v>87</v>
      </c>
      <c r="AW131" s="10" t="s">
        <v>32</v>
      </c>
      <c r="AX131" s="10" t="s">
        <v>73</v>
      </c>
      <c r="AY131" s="154" t="s">
        <v>113</v>
      </c>
    </row>
    <row r="132" spans="2:65" s="10" customFormat="1" ht="22.5" customHeight="1" x14ac:dyDescent="0.3">
      <c r="B132" s="147"/>
      <c r="C132" s="148"/>
      <c r="D132" s="148"/>
      <c r="E132" s="149" t="s">
        <v>3</v>
      </c>
      <c r="F132" s="245" t="s">
        <v>212</v>
      </c>
      <c r="G132" s="246"/>
      <c r="H132" s="246"/>
      <c r="I132" s="246"/>
      <c r="J132" s="148"/>
      <c r="K132" s="150">
        <v>5.0599999999999996</v>
      </c>
      <c r="L132" s="148"/>
      <c r="M132" s="148"/>
      <c r="N132" s="148"/>
      <c r="O132" s="148"/>
      <c r="P132" s="148"/>
      <c r="Q132" s="148"/>
      <c r="R132" s="151"/>
      <c r="T132" s="152"/>
      <c r="U132" s="148"/>
      <c r="V132" s="148"/>
      <c r="W132" s="148"/>
      <c r="X132" s="148"/>
      <c r="Y132" s="148"/>
      <c r="Z132" s="148"/>
      <c r="AA132" s="153"/>
      <c r="AT132" s="154" t="s">
        <v>199</v>
      </c>
      <c r="AU132" s="154" t="s">
        <v>87</v>
      </c>
      <c r="AV132" s="10" t="s">
        <v>87</v>
      </c>
      <c r="AW132" s="10" t="s">
        <v>32</v>
      </c>
      <c r="AX132" s="10" t="s">
        <v>73</v>
      </c>
      <c r="AY132" s="154" t="s">
        <v>113</v>
      </c>
    </row>
    <row r="133" spans="2:65" s="11" customFormat="1" ht="22.5" customHeight="1" x14ac:dyDescent="0.3">
      <c r="B133" s="155"/>
      <c r="C133" s="156"/>
      <c r="D133" s="156"/>
      <c r="E133" s="157" t="s">
        <v>3</v>
      </c>
      <c r="F133" s="247" t="s">
        <v>201</v>
      </c>
      <c r="G133" s="248"/>
      <c r="H133" s="248"/>
      <c r="I133" s="248"/>
      <c r="J133" s="156"/>
      <c r="K133" s="158">
        <v>33.185000000000002</v>
      </c>
      <c r="L133" s="156"/>
      <c r="M133" s="156"/>
      <c r="N133" s="156"/>
      <c r="O133" s="156"/>
      <c r="P133" s="156"/>
      <c r="Q133" s="156"/>
      <c r="R133" s="159"/>
      <c r="T133" s="160"/>
      <c r="U133" s="156"/>
      <c r="V133" s="156"/>
      <c r="W133" s="156"/>
      <c r="X133" s="156"/>
      <c r="Y133" s="156"/>
      <c r="Z133" s="156"/>
      <c r="AA133" s="161"/>
      <c r="AT133" s="162" t="s">
        <v>199</v>
      </c>
      <c r="AU133" s="162" t="s">
        <v>87</v>
      </c>
      <c r="AV133" s="11" t="s">
        <v>127</v>
      </c>
      <c r="AW133" s="11" t="s">
        <v>32</v>
      </c>
      <c r="AX133" s="11" t="s">
        <v>9</v>
      </c>
      <c r="AY133" s="162" t="s">
        <v>113</v>
      </c>
    </row>
    <row r="134" spans="2:65" s="1" customFormat="1" ht="31.5" customHeight="1" x14ac:dyDescent="0.3">
      <c r="B134" s="132"/>
      <c r="C134" s="133" t="s">
        <v>127</v>
      </c>
      <c r="D134" s="133" t="s">
        <v>114</v>
      </c>
      <c r="E134" s="134" t="s">
        <v>213</v>
      </c>
      <c r="F134" s="217" t="s">
        <v>214</v>
      </c>
      <c r="G134" s="218"/>
      <c r="H134" s="218"/>
      <c r="I134" s="218"/>
      <c r="J134" s="135" t="s">
        <v>167</v>
      </c>
      <c r="K134" s="136">
        <v>182.495</v>
      </c>
      <c r="L134" s="219"/>
      <c r="M134" s="218"/>
      <c r="N134" s="219">
        <f>ROUND(L134*K134,0)</f>
        <v>0</v>
      </c>
      <c r="O134" s="218"/>
      <c r="P134" s="218"/>
      <c r="Q134" s="218"/>
      <c r="R134" s="137"/>
      <c r="T134" s="138" t="s">
        <v>3</v>
      </c>
      <c r="U134" s="38" t="s">
        <v>39</v>
      </c>
      <c r="V134" s="139">
        <v>1.7629999999999999</v>
      </c>
      <c r="W134" s="139">
        <f>V134*K134</f>
        <v>321.73868499999998</v>
      </c>
      <c r="X134" s="139">
        <v>0</v>
      </c>
      <c r="Y134" s="139">
        <f>X134*K134</f>
        <v>0</v>
      </c>
      <c r="Z134" s="139">
        <v>0</v>
      </c>
      <c r="AA134" s="140">
        <f>Z134*K134</f>
        <v>0</v>
      </c>
      <c r="AR134" s="15" t="s">
        <v>127</v>
      </c>
      <c r="AT134" s="15" t="s">
        <v>114</v>
      </c>
      <c r="AU134" s="15" t="s">
        <v>87</v>
      </c>
      <c r="AY134" s="15" t="s">
        <v>113</v>
      </c>
      <c r="BE134" s="141">
        <f>IF(U134="základní",N134,0)</f>
        <v>0</v>
      </c>
      <c r="BF134" s="141">
        <f>IF(U134="snížená",N134,0)</f>
        <v>0</v>
      </c>
      <c r="BG134" s="141">
        <f>IF(U134="zákl. přenesená",N134,0)</f>
        <v>0</v>
      </c>
      <c r="BH134" s="141">
        <f>IF(U134="sníž. přenesená",N134,0)</f>
        <v>0</v>
      </c>
      <c r="BI134" s="141">
        <f>IF(U134="nulová",N134,0)</f>
        <v>0</v>
      </c>
      <c r="BJ134" s="15" t="s">
        <v>9</v>
      </c>
      <c r="BK134" s="141">
        <f>ROUND(L134*K134,0)</f>
        <v>0</v>
      </c>
      <c r="BL134" s="15" t="s">
        <v>127</v>
      </c>
      <c r="BM134" s="15" t="s">
        <v>215</v>
      </c>
    </row>
    <row r="135" spans="2:65" s="10" customFormat="1" ht="22.5" customHeight="1" x14ac:dyDescent="0.3">
      <c r="B135" s="147"/>
      <c r="C135" s="148"/>
      <c r="D135" s="148"/>
      <c r="E135" s="149" t="s">
        <v>3</v>
      </c>
      <c r="F135" s="249" t="s">
        <v>216</v>
      </c>
      <c r="G135" s="246"/>
      <c r="H135" s="246"/>
      <c r="I135" s="246"/>
      <c r="J135" s="148"/>
      <c r="K135" s="150">
        <v>182.495</v>
      </c>
      <c r="L135" s="148"/>
      <c r="M135" s="148"/>
      <c r="N135" s="148"/>
      <c r="O135" s="148"/>
      <c r="P135" s="148"/>
      <c r="Q135" s="148"/>
      <c r="R135" s="151"/>
      <c r="T135" s="152"/>
      <c r="U135" s="148"/>
      <c r="V135" s="148"/>
      <c r="W135" s="148"/>
      <c r="X135" s="148"/>
      <c r="Y135" s="148"/>
      <c r="Z135" s="148"/>
      <c r="AA135" s="153"/>
      <c r="AT135" s="154" t="s">
        <v>199</v>
      </c>
      <c r="AU135" s="154" t="s">
        <v>87</v>
      </c>
      <c r="AV135" s="10" t="s">
        <v>87</v>
      </c>
      <c r="AW135" s="10" t="s">
        <v>32</v>
      </c>
      <c r="AX135" s="10" t="s">
        <v>9</v>
      </c>
      <c r="AY135" s="154" t="s">
        <v>113</v>
      </c>
    </row>
    <row r="136" spans="2:65" s="1" customFormat="1" ht="31.5" customHeight="1" x14ac:dyDescent="0.3">
      <c r="B136" s="132"/>
      <c r="C136" s="133" t="s">
        <v>112</v>
      </c>
      <c r="D136" s="133" t="s">
        <v>114</v>
      </c>
      <c r="E136" s="134" t="s">
        <v>217</v>
      </c>
      <c r="F136" s="217" t="s">
        <v>218</v>
      </c>
      <c r="G136" s="218"/>
      <c r="H136" s="218"/>
      <c r="I136" s="218"/>
      <c r="J136" s="135" t="s">
        <v>167</v>
      </c>
      <c r="K136" s="136">
        <v>97.75</v>
      </c>
      <c r="L136" s="219"/>
      <c r="M136" s="218"/>
      <c r="N136" s="219">
        <f>ROUND(L136*K136,0)</f>
        <v>0</v>
      </c>
      <c r="O136" s="218"/>
      <c r="P136" s="218"/>
      <c r="Q136" s="218"/>
      <c r="R136" s="137"/>
      <c r="T136" s="138" t="s">
        <v>3</v>
      </c>
      <c r="U136" s="38" t="s">
        <v>39</v>
      </c>
      <c r="V136" s="139">
        <v>2.3199999999999998</v>
      </c>
      <c r="W136" s="139">
        <f>V136*K136</f>
        <v>226.77999999999997</v>
      </c>
      <c r="X136" s="139">
        <v>0</v>
      </c>
      <c r="Y136" s="139">
        <f>X136*K136</f>
        <v>0</v>
      </c>
      <c r="Z136" s="139">
        <v>0</v>
      </c>
      <c r="AA136" s="140">
        <f>Z136*K136</f>
        <v>0</v>
      </c>
      <c r="AR136" s="15" t="s">
        <v>127</v>
      </c>
      <c r="AT136" s="15" t="s">
        <v>114</v>
      </c>
      <c r="AU136" s="15" t="s">
        <v>87</v>
      </c>
      <c r="AY136" s="15" t="s">
        <v>113</v>
      </c>
      <c r="BE136" s="141">
        <f>IF(U136="základní",N136,0)</f>
        <v>0</v>
      </c>
      <c r="BF136" s="141">
        <f>IF(U136="snížená",N136,0)</f>
        <v>0</v>
      </c>
      <c r="BG136" s="141">
        <f>IF(U136="zákl. přenesená",N136,0)</f>
        <v>0</v>
      </c>
      <c r="BH136" s="141">
        <f>IF(U136="sníž. přenesená",N136,0)</f>
        <v>0</v>
      </c>
      <c r="BI136" s="141">
        <f>IF(U136="nulová",N136,0)</f>
        <v>0</v>
      </c>
      <c r="BJ136" s="15" t="s">
        <v>9</v>
      </c>
      <c r="BK136" s="141">
        <f>ROUND(L136*K136,0)</f>
        <v>0</v>
      </c>
      <c r="BL136" s="15" t="s">
        <v>127</v>
      </c>
      <c r="BM136" s="15" t="s">
        <v>219</v>
      </c>
    </row>
    <row r="137" spans="2:65" s="10" customFormat="1" ht="22.5" customHeight="1" x14ac:dyDescent="0.3">
      <c r="B137" s="147"/>
      <c r="C137" s="148"/>
      <c r="D137" s="148"/>
      <c r="E137" s="149" t="s">
        <v>3</v>
      </c>
      <c r="F137" s="249" t="s">
        <v>220</v>
      </c>
      <c r="G137" s="246"/>
      <c r="H137" s="246"/>
      <c r="I137" s="246"/>
      <c r="J137" s="148"/>
      <c r="K137" s="150">
        <v>74.8</v>
      </c>
      <c r="L137" s="148"/>
      <c r="M137" s="148"/>
      <c r="N137" s="148"/>
      <c r="O137" s="148"/>
      <c r="P137" s="148"/>
      <c r="Q137" s="148"/>
      <c r="R137" s="151"/>
      <c r="T137" s="152"/>
      <c r="U137" s="148"/>
      <c r="V137" s="148"/>
      <c r="W137" s="148"/>
      <c r="X137" s="148"/>
      <c r="Y137" s="148"/>
      <c r="Z137" s="148"/>
      <c r="AA137" s="153"/>
      <c r="AT137" s="154" t="s">
        <v>199</v>
      </c>
      <c r="AU137" s="154" t="s">
        <v>87</v>
      </c>
      <c r="AV137" s="10" t="s">
        <v>87</v>
      </c>
      <c r="AW137" s="10" t="s">
        <v>32</v>
      </c>
      <c r="AX137" s="10" t="s">
        <v>73</v>
      </c>
      <c r="AY137" s="154" t="s">
        <v>113</v>
      </c>
    </row>
    <row r="138" spans="2:65" s="10" customFormat="1" ht="22.5" customHeight="1" x14ac:dyDescent="0.3">
      <c r="B138" s="147"/>
      <c r="C138" s="148"/>
      <c r="D138" s="148"/>
      <c r="E138" s="149" t="s">
        <v>3</v>
      </c>
      <c r="F138" s="245" t="s">
        <v>221</v>
      </c>
      <c r="G138" s="246"/>
      <c r="H138" s="246"/>
      <c r="I138" s="246"/>
      <c r="J138" s="148"/>
      <c r="K138" s="150">
        <v>22.95</v>
      </c>
      <c r="L138" s="148"/>
      <c r="M138" s="148"/>
      <c r="N138" s="148"/>
      <c r="O138" s="148"/>
      <c r="P138" s="148"/>
      <c r="Q138" s="148"/>
      <c r="R138" s="151"/>
      <c r="T138" s="152"/>
      <c r="U138" s="148"/>
      <c r="V138" s="148"/>
      <c r="W138" s="148"/>
      <c r="X138" s="148"/>
      <c r="Y138" s="148"/>
      <c r="Z138" s="148"/>
      <c r="AA138" s="153"/>
      <c r="AT138" s="154" t="s">
        <v>199</v>
      </c>
      <c r="AU138" s="154" t="s">
        <v>87</v>
      </c>
      <c r="AV138" s="10" t="s">
        <v>87</v>
      </c>
      <c r="AW138" s="10" t="s">
        <v>32</v>
      </c>
      <c r="AX138" s="10" t="s">
        <v>73</v>
      </c>
      <c r="AY138" s="154" t="s">
        <v>113</v>
      </c>
    </row>
    <row r="139" spans="2:65" s="11" customFormat="1" ht="22.5" customHeight="1" x14ac:dyDescent="0.3">
      <c r="B139" s="155"/>
      <c r="C139" s="156"/>
      <c r="D139" s="156"/>
      <c r="E139" s="157" t="s">
        <v>169</v>
      </c>
      <c r="F139" s="247" t="s">
        <v>222</v>
      </c>
      <c r="G139" s="248"/>
      <c r="H139" s="248"/>
      <c r="I139" s="248"/>
      <c r="J139" s="156"/>
      <c r="K139" s="158">
        <v>97.75</v>
      </c>
      <c r="L139" s="156"/>
      <c r="M139" s="156"/>
      <c r="N139" s="156"/>
      <c r="O139" s="156"/>
      <c r="P139" s="156"/>
      <c r="Q139" s="156"/>
      <c r="R139" s="159"/>
      <c r="T139" s="160"/>
      <c r="U139" s="156"/>
      <c r="V139" s="156"/>
      <c r="W139" s="156"/>
      <c r="X139" s="156"/>
      <c r="Y139" s="156"/>
      <c r="Z139" s="156"/>
      <c r="AA139" s="161"/>
      <c r="AT139" s="162" t="s">
        <v>199</v>
      </c>
      <c r="AU139" s="162" t="s">
        <v>87</v>
      </c>
      <c r="AV139" s="11" t="s">
        <v>127</v>
      </c>
      <c r="AW139" s="11" t="s">
        <v>32</v>
      </c>
      <c r="AX139" s="11" t="s">
        <v>9</v>
      </c>
      <c r="AY139" s="162" t="s">
        <v>113</v>
      </c>
    </row>
    <row r="140" spans="2:65" s="1" customFormat="1" ht="31.5" customHeight="1" x14ac:dyDescent="0.3">
      <c r="B140" s="132"/>
      <c r="C140" s="133" t="s">
        <v>134</v>
      </c>
      <c r="D140" s="133" t="s">
        <v>114</v>
      </c>
      <c r="E140" s="134" t="s">
        <v>223</v>
      </c>
      <c r="F140" s="217" t="s">
        <v>224</v>
      </c>
      <c r="G140" s="218"/>
      <c r="H140" s="218"/>
      <c r="I140" s="218"/>
      <c r="J140" s="135" t="s">
        <v>167</v>
      </c>
      <c r="K140" s="136">
        <v>29.324999999999999</v>
      </c>
      <c r="L140" s="219"/>
      <c r="M140" s="218"/>
      <c r="N140" s="219">
        <f>ROUND(L140*K140,0)</f>
        <v>0</v>
      </c>
      <c r="O140" s="218"/>
      <c r="P140" s="218"/>
      <c r="Q140" s="218"/>
      <c r="R140" s="137"/>
      <c r="T140" s="138" t="s">
        <v>3</v>
      </c>
      <c r="U140" s="38" t="s">
        <v>39</v>
      </c>
      <c r="V140" s="139">
        <v>0.65400000000000003</v>
      </c>
      <c r="W140" s="139">
        <f>V140*K140</f>
        <v>19.178550000000001</v>
      </c>
      <c r="X140" s="139">
        <v>0</v>
      </c>
      <c r="Y140" s="139">
        <f>X140*K140</f>
        <v>0</v>
      </c>
      <c r="Z140" s="139">
        <v>0</v>
      </c>
      <c r="AA140" s="140">
        <f>Z140*K140</f>
        <v>0</v>
      </c>
      <c r="AR140" s="15" t="s">
        <v>127</v>
      </c>
      <c r="AT140" s="15" t="s">
        <v>114</v>
      </c>
      <c r="AU140" s="15" t="s">
        <v>87</v>
      </c>
      <c r="AY140" s="15" t="s">
        <v>113</v>
      </c>
      <c r="BE140" s="141">
        <f>IF(U140="základní",N140,0)</f>
        <v>0</v>
      </c>
      <c r="BF140" s="141">
        <f>IF(U140="snížená",N140,0)</f>
        <v>0</v>
      </c>
      <c r="BG140" s="141">
        <f>IF(U140="zákl. přenesená",N140,0)</f>
        <v>0</v>
      </c>
      <c r="BH140" s="141">
        <f>IF(U140="sníž. přenesená",N140,0)</f>
        <v>0</v>
      </c>
      <c r="BI140" s="141">
        <f>IF(U140="nulová",N140,0)</f>
        <v>0</v>
      </c>
      <c r="BJ140" s="15" t="s">
        <v>9</v>
      </c>
      <c r="BK140" s="141">
        <f>ROUND(L140*K140,0)</f>
        <v>0</v>
      </c>
      <c r="BL140" s="15" t="s">
        <v>127</v>
      </c>
      <c r="BM140" s="15" t="s">
        <v>225</v>
      </c>
    </row>
    <row r="141" spans="2:65" s="10" customFormat="1" ht="22.5" customHeight="1" x14ac:dyDescent="0.3">
      <c r="B141" s="147"/>
      <c r="C141" s="148"/>
      <c r="D141" s="148"/>
      <c r="E141" s="149" t="s">
        <v>3</v>
      </c>
      <c r="F141" s="249" t="s">
        <v>226</v>
      </c>
      <c r="G141" s="246"/>
      <c r="H141" s="246"/>
      <c r="I141" s="246"/>
      <c r="J141" s="148"/>
      <c r="K141" s="150">
        <v>29.324999999999999</v>
      </c>
      <c r="L141" s="148"/>
      <c r="M141" s="148"/>
      <c r="N141" s="148"/>
      <c r="O141" s="148"/>
      <c r="P141" s="148"/>
      <c r="Q141" s="148"/>
      <c r="R141" s="151"/>
      <c r="T141" s="152"/>
      <c r="U141" s="148"/>
      <c r="V141" s="148"/>
      <c r="W141" s="148"/>
      <c r="X141" s="148"/>
      <c r="Y141" s="148"/>
      <c r="Z141" s="148"/>
      <c r="AA141" s="153"/>
      <c r="AT141" s="154" t="s">
        <v>199</v>
      </c>
      <c r="AU141" s="154" t="s">
        <v>87</v>
      </c>
      <c r="AV141" s="10" t="s">
        <v>87</v>
      </c>
      <c r="AW141" s="10" t="s">
        <v>32</v>
      </c>
      <c r="AX141" s="10" t="s">
        <v>9</v>
      </c>
      <c r="AY141" s="154" t="s">
        <v>113</v>
      </c>
    </row>
    <row r="142" spans="2:65" s="1" customFormat="1" ht="31.5" customHeight="1" x14ac:dyDescent="0.3">
      <c r="B142" s="132"/>
      <c r="C142" s="133" t="s">
        <v>138</v>
      </c>
      <c r="D142" s="133" t="s">
        <v>114</v>
      </c>
      <c r="E142" s="134" t="s">
        <v>227</v>
      </c>
      <c r="F142" s="217" t="s">
        <v>228</v>
      </c>
      <c r="G142" s="218"/>
      <c r="H142" s="218"/>
      <c r="I142" s="218"/>
      <c r="J142" s="135" t="s">
        <v>167</v>
      </c>
      <c r="K142" s="136">
        <v>912.47500000000002</v>
      </c>
      <c r="L142" s="219"/>
      <c r="M142" s="218"/>
      <c r="N142" s="219">
        <f>ROUND(L142*K142,0)</f>
        <v>0</v>
      </c>
      <c r="O142" s="218"/>
      <c r="P142" s="218"/>
      <c r="Q142" s="218"/>
      <c r="R142" s="137"/>
      <c r="T142" s="138" t="s">
        <v>3</v>
      </c>
      <c r="U142" s="38" t="s">
        <v>39</v>
      </c>
      <c r="V142" s="139">
        <v>0.82499999999999996</v>
      </c>
      <c r="W142" s="139">
        <f>V142*K142</f>
        <v>752.791875</v>
      </c>
      <c r="X142" s="139">
        <v>0</v>
      </c>
      <c r="Y142" s="139">
        <f>X142*K142</f>
        <v>0</v>
      </c>
      <c r="Z142" s="139">
        <v>0</v>
      </c>
      <c r="AA142" s="140">
        <f>Z142*K142</f>
        <v>0</v>
      </c>
      <c r="AR142" s="15" t="s">
        <v>127</v>
      </c>
      <c r="AT142" s="15" t="s">
        <v>114</v>
      </c>
      <c r="AU142" s="15" t="s">
        <v>87</v>
      </c>
      <c r="AY142" s="15" t="s">
        <v>113</v>
      </c>
      <c r="BE142" s="141">
        <f>IF(U142="základní",N142,0)</f>
        <v>0</v>
      </c>
      <c r="BF142" s="141">
        <f>IF(U142="snížená",N142,0)</f>
        <v>0</v>
      </c>
      <c r="BG142" s="141">
        <f>IF(U142="zákl. přenesená",N142,0)</f>
        <v>0</v>
      </c>
      <c r="BH142" s="141">
        <f>IF(U142="sníž. přenesená",N142,0)</f>
        <v>0</v>
      </c>
      <c r="BI142" s="141">
        <f>IF(U142="nulová",N142,0)</f>
        <v>0</v>
      </c>
      <c r="BJ142" s="15" t="s">
        <v>9</v>
      </c>
      <c r="BK142" s="141">
        <f>ROUND(L142*K142,0)</f>
        <v>0</v>
      </c>
      <c r="BL142" s="15" t="s">
        <v>127</v>
      </c>
      <c r="BM142" s="15" t="s">
        <v>229</v>
      </c>
    </row>
    <row r="143" spans="2:65" s="10" customFormat="1" ht="22.5" customHeight="1" x14ac:dyDescent="0.3">
      <c r="B143" s="147"/>
      <c r="C143" s="148"/>
      <c r="D143" s="148"/>
      <c r="E143" s="149" t="s">
        <v>3</v>
      </c>
      <c r="F143" s="249" t="s">
        <v>230</v>
      </c>
      <c r="G143" s="246"/>
      <c r="H143" s="246"/>
      <c r="I143" s="246"/>
      <c r="J143" s="148"/>
      <c r="K143" s="150">
        <v>860.2</v>
      </c>
      <c r="L143" s="148"/>
      <c r="M143" s="148"/>
      <c r="N143" s="148"/>
      <c r="O143" s="148"/>
      <c r="P143" s="148"/>
      <c r="Q143" s="148"/>
      <c r="R143" s="151"/>
      <c r="T143" s="152"/>
      <c r="U143" s="148"/>
      <c r="V143" s="148"/>
      <c r="W143" s="148"/>
      <c r="X143" s="148"/>
      <c r="Y143" s="148"/>
      <c r="Z143" s="148"/>
      <c r="AA143" s="153"/>
      <c r="AT143" s="154" t="s">
        <v>199</v>
      </c>
      <c r="AU143" s="154" t="s">
        <v>87</v>
      </c>
      <c r="AV143" s="10" t="s">
        <v>87</v>
      </c>
      <c r="AW143" s="10" t="s">
        <v>32</v>
      </c>
      <c r="AX143" s="10" t="s">
        <v>73</v>
      </c>
      <c r="AY143" s="154" t="s">
        <v>113</v>
      </c>
    </row>
    <row r="144" spans="2:65" s="10" customFormat="1" ht="22.5" customHeight="1" x14ac:dyDescent="0.3">
      <c r="B144" s="147"/>
      <c r="C144" s="148"/>
      <c r="D144" s="148"/>
      <c r="E144" s="149" t="s">
        <v>3</v>
      </c>
      <c r="F144" s="245" t="s">
        <v>231</v>
      </c>
      <c r="G144" s="246"/>
      <c r="H144" s="246"/>
      <c r="I144" s="246"/>
      <c r="J144" s="148"/>
      <c r="K144" s="150">
        <v>40.799999999999997</v>
      </c>
      <c r="L144" s="148"/>
      <c r="M144" s="148"/>
      <c r="N144" s="148"/>
      <c r="O144" s="148"/>
      <c r="P144" s="148"/>
      <c r="Q144" s="148"/>
      <c r="R144" s="151"/>
      <c r="T144" s="152"/>
      <c r="U144" s="148"/>
      <c r="V144" s="148"/>
      <c r="W144" s="148"/>
      <c r="X144" s="148"/>
      <c r="Y144" s="148"/>
      <c r="Z144" s="148"/>
      <c r="AA144" s="153"/>
      <c r="AT144" s="154" t="s">
        <v>199</v>
      </c>
      <c r="AU144" s="154" t="s">
        <v>87</v>
      </c>
      <c r="AV144" s="10" t="s">
        <v>87</v>
      </c>
      <c r="AW144" s="10" t="s">
        <v>32</v>
      </c>
      <c r="AX144" s="10" t="s">
        <v>73</v>
      </c>
      <c r="AY144" s="154" t="s">
        <v>113</v>
      </c>
    </row>
    <row r="145" spans="2:65" s="10" customFormat="1" ht="22.5" customHeight="1" x14ac:dyDescent="0.3">
      <c r="B145" s="147"/>
      <c r="C145" s="148"/>
      <c r="D145" s="148"/>
      <c r="E145" s="149" t="s">
        <v>3</v>
      </c>
      <c r="F145" s="245" t="s">
        <v>232</v>
      </c>
      <c r="G145" s="246"/>
      <c r="H145" s="246"/>
      <c r="I145" s="246"/>
      <c r="J145" s="148"/>
      <c r="K145" s="150">
        <v>11.475</v>
      </c>
      <c r="L145" s="148"/>
      <c r="M145" s="148"/>
      <c r="N145" s="148"/>
      <c r="O145" s="148"/>
      <c r="P145" s="148"/>
      <c r="Q145" s="148"/>
      <c r="R145" s="151"/>
      <c r="T145" s="152"/>
      <c r="U145" s="148"/>
      <c r="V145" s="148"/>
      <c r="W145" s="148"/>
      <c r="X145" s="148"/>
      <c r="Y145" s="148"/>
      <c r="Z145" s="148"/>
      <c r="AA145" s="153"/>
      <c r="AT145" s="154" t="s">
        <v>199</v>
      </c>
      <c r="AU145" s="154" t="s">
        <v>87</v>
      </c>
      <c r="AV145" s="10" t="s">
        <v>87</v>
      </c>
      <c r="AW145" s="10" t="s">
        <v>32</v>
      </c>
      <c r="AX145" s="10" t="s">
        <v>73</v>
      </c>
      <c r="AY145" s="154" t="s">
        <v>113</v>
      </c>
    </row>
    <row r="146" spans="2:65" s="11" customFormat="1" ht="31.5" customHeight="1" x14ac:dyDescent="0.3">
      <c r="B146" s="155"/>
      <c r="C146" s="156"/>
      <c r="D146" s="156"/>
      <c r="E146" s="157" t="s">
        <v>165</v>
      </c>
      <c r="F146" s="247" t="s">
        <v>233</v>
      </c>
      <c r="G146" s="248"/>
      <c r="H146" s="248"/>
      <c r="I146" s="248"/>
      <c r="J146" s="156"/>
      <c r="K146" s="158">
        <v>912.47500000000002</v>
      </c>
      <c r="L146" s="156"/>
      <c r="M146" s="156"/>
      <c r="N146" s="156"/>
      <c r="O146" s="156"/>
      <c r="P146" s="156"/>
      <c r="Q146" s="156"/>
      <c r="R146" s="159"/>
      <c r="T146" s="160"/>
      <c r="U146" s="156"/>
      <c r="V146" s="156"/>
      <c r="W146" s="156"/>
      <c r="X146" s="156"/>
      <c r="Y146" s="156"/>
      <c r="Z146" s="156"/>
      <c r="AA146" s="161"/>
      <c r="AT146" s="162" t="s">
        <v>199</v>
      </c>
      <c r="AU146" s="162" t="s">
        <v>87</v>
      </c>
      <c r="AV146" s="11" t="s">
        <v>127</v>
      </c>
      <c r="AW146" s="11" t="s">
        <v>32</v>
      </c>
      <c r="AX146" s="11" t="s">
        <v>9</v>
      </c>
      <c r="AY146" s="162" t="s">
        <v>113</v>
      </c>
    </row>
    <row r="147" spans="2:65" s="1" customFormat="1" ht="31.5" customHeight="1" x14ac:dyDescent="0.3">
      <c r="B147" s="132"/>
      <c r="C147" s="133" t="s">
        <v>142</v>
      </c>
      <c r="D147" s="133" t="s">
        <v>114</v>
      </c>
      <c r="E147" s="134" t="s">
        <v>234</v>
      </c>
      <c r="F147" s="217" t="s">
        <v>235</v>
      </c>
      <c r="G147" s="218"/>
      <c r="H147" s="218"/>
      <c r="I147" s="218"/>
      <c r="J147" s="135" t="s">
        <v>167</v>
      </c>
      <c r="K147" s="136">
        <v>273.74299999999999</v>
      </c>
      <c r="L147" s="219"/>
      <c r="M147" s="218"/>
      <c r="N147" s="219">
        <f>ROUND(L147*K147,0)</f>
        <v>0</v>
      </c>
      <c r="O147" s="218"/>
      <c r="P147" s="218"/>
      <c r="Q147" s="218"/>
      <c r="R147" s="137"/>
      <c r="T147" s="138" t="s">
        <v>3</v>
      </c>
      <c r="U147" s="38" t="s">
        <v>39</v>
      </c>
      <c r="V147" s="139">
        <v>0.1</v>
      </c>
      <c r="W147" s="139">
        <f>V147*K147</f>
        <v>27.374300000000002</v>
      </c>
      <c r="X147" s="139">
        <v>0</v>
      </c>
      <c r="Y147" s="139">
        <f>X147*K147</f>
        <v>0</v>
      </c>
      <c r="Z147" s="139">
        <v>0</v>
      </c>
      <c r="AA147" s="140">
        <f>Z147*K147</f>
        <v>0</v>
      </c>
      <c r="AR147" s="15" t="s">
        <v>127</v>
      </c>
      <c r="AT147" s="15" t="s">
        <v>114</v>
      </c>
      <c r="AU147" s="15" t="s">
        <v>87</v>
      </c>
      <c r="AY147" s="15" t="s">
        <v>113</v>
      </c>
      <c r="BE147" s="141">
        <f>IF(U147="základní",N147,0)</f>
        <v>0</v>
      </c>
      <c r="BF147" s="141">
        <f>IF(U147="snížená",N147,0)</f>
        <v>0</v>
      </c>
      <c r="BG147" s="141">
        <f>IF(U147="zákl. přenesená",N147,0)</f>
        <v>0</v>
      </c>
      <c r="BH147" s="141">
        <f>IF(U147="sníž. přenesená",N147,0)</f>
        <v>0</v>
      </c>
      <c r="BI147" s="141">
        <f>IF(U147="nulová",N147,0)</f>
        <v>0</v>
      </c>
      <c r="BJ147" s="15" t="s">
        <v>9</v>
      </c>
      <c r="BK147" s="141">
        <f>ROUND(L147*K147,0)</f>
        <v>0</v>
      </c>
      <c r="BL147" s="15" t="s">
        <v>127</v>
      </c>
      <c r="BM147" s="15" t="s">
        <v>236</v>
      </c>
    </row>
    <row r="148" spans="2:65" s="10" customFormat="1" ht="22.5" customHeight="1" x14ac:dyDescent="0.3">
      <c r="B148" s="147"/>
      <c r="C148" s="148"/>
      <c r="D148" s="148"/>
      <c r="E148" s="149" t="s">
        <v>3</v>
      </c>
      <c r="F148" s="249" t="s">
        <v>237</v>
      </c>
      <c r="G148" s="246"/>
      <c r="H148" s="246"/>
      <c r="I148" s="246"/>
      <c r="J148" s="148"/>
      <c r="K148" s="150">
        <v>273.74299999999999</v>
      </c>
      <c r="L148" s="148"/>
      <c r="M148" s="148"/>
      <c r="N148" s="148"/>
      <c r="O148" s="148"/>
      <c r="P148" s="148"/>
      <c r="Q148" s="148"/>
      <c r="R148" s="151"/>
      <c r="T148" s="152"/>
      <c r="U148" s="148"/>
      <c r="V148" s="148"/>
      <c r="W148" s="148"/>
      <c r="X148" s="148"/>
      <c r="Y148" s="148"/>
      <c r="Z148" s="148"/>
      <c r="AA148" s="153"/>
      <c r="AT148" s="154" t="s">
        <v>199</v>
      </c>
      <c r="AU148" s="154" t="s">
        <v>87</v>
      </c>
      <c r="AV148" s="10" t="s">
        <v>87</v>
      </c>
      <c r="AW148" s="10" t="s">
        <v>32</v>
      </c>
      <c r="AX148" s="10" t="s">
        <v>9</v>
      </c>
      <c r="AY148" s="154" t="s">
        <v>113</v>
      </c>
    </row>
    <row r="149" spans="2:65" s="1" customFormat="1" ht="31.5" customHeight="1" x14ac:dyDescent="0.3">
      <c r="B149" s="132"/>
      <c r="C149" s="133" t="s">
        <v>146</v>
      </c>
      <c r="D149" s="133" t="s">
        <v>114</v>
      </c>
      <c r="E149" s="134" t="s">
        <v>238</v>
      </c>
      <c r="F149" s="217" t="s">
        <v>239</v>
      </c>
      <c r="G149" s="218"/>
      <c r="H149" s="218"/>
      <c r="I149" s="218"/>
      <c r="J149" s="135" t="s">
        <v>160</v>
      </c>
      <c r="K149" s="136">
        <v>2120</v>
      </c>
      <c r="L149" s="219"/>
      <c r="M149" s="218"/>
      <c r="N149" s="219">
        <f>ROUND(L149*K149,0)</f>
        <v>0</v>
      </c>
      <c r="O149" s="218"/>
      <c r="P149" s="218"/>
      <c r="Q149" s="218"/>
      <c r="R149" s="137"/>
      <c r="T149" s="138" t="s">
        <v>3</v>
      </c>
      <c r="U149" s="38" t="s">
        <v>39</v>
      </c>
      <c r="V149" s="139">
        <v>0.23599999999999999</v>
      </c>
      <c r="W149" s="139">
        <f>V149*K149</f>
        <v>500.32</v>
      </c>
      <c r="X149" s="139">
        <v>8.4000000000000003E-4</v>
      </c>
      <c r="Y149" s="139">
        <f>X149*K149</f>
        <v>1.7808000000000002</v>
      </c>
      <c r="Z149" s="139">
        <v>0</v>
      </c>
      <c r="AA149" s="140">
        <f>Z149*K149</f>
        <v>0</v>
      </c>
      <c r="AR149" s="15" t="s">
        <v>127</v>
      </c>
      <c r="AT149" s="15" t="s">
        <v>114</v>
      </c>
      <c r="AU149" s="15" t="s">
        <v>87</v>
      </c>
      <c r="AY149" s="15" t="s">
        <v>113</v>
      </c>
      <c r="BE149" s="141">
        <f>IF(U149="základní",N149,0)</f>
        <v>0</v>
      </c>
      <c r="BF149" s="141">
        <f>IF(U149="snížená",N149,0)</f>
        <v>0</v>
      </c>
      <c r="BG149" s="141">
        <f>IF(U149="zákl. přenesená",N149,0)</f>
        <v>0</v>
      </c>
      <c r="BH149" s="141">
        <f>IF(U149="sníž. přenesená",N149,0)</f>
        <v>0</v>
      </c>
      <c r="BI149" s="141">
        <f>IF(U149="nulová",N149,0)</f>
        <v>0</v>
      </c>
      <c r="BJ149" s="15" t="s">
        <v>9</v>
      </c>
      <c r="BK149" s="141">
        <f>ROUND(L149*K149,0)</f>
        <v>0</v>
      </c>
      <c r="BL149" s="15" t="s">
        <v>127</v>
      </c>
      <c r="BM149" s="15" t="s">
        <v>240</v>
      </c>
    </row>
    <row r="150" spans="2:65" s="10" customFormat="1" ht="22.5" customHeight="1" x14ac:dyDescent="0.3">
      <c r="B150" s="147"/>
      <c r="C150" s="148"/>
      <c r="D150" s="148"/>
      <c r="E150" s="149" t="s">
        <v>3</v>
      </c>
      <c r="F150" s="249" t="s">
        <v>241</v>
      </c>
      <c r="G150" s="246"/>
      <c r="H150" s="246"/>
      <c r="I150" s="246"/>
      <c r="J150" s="148"/>
      <c r="K150" s="150">
        <v>2120</v>
      </c>
      <c r="L150" s="148"/>
      <c r="M150" s="148"/>
      <c r="N150" s="148"/>
      <c r="O150" s="148"/>
      <c r="P150" s="148"/>
      <c r="Q150" s="148"/>
      <c r="R150" s="151"/>
      <c r="T150" s="152"/>
      <c r="U150" s="148"/>
      <c r="V150" s="148"/>
      <c r="W150" s="148"/>
      <c r="X150" s="148"/>
      <c r="Y150" s="148"/>
      <c r="Z150" s="148"/>
      <c r="AA150" s="153"/>
      <c r="AT150" s="154" t="s">
        <v>199</v>
      </c>
      <c r="AU150" s="154" t="s">
        <v>87</v>
      </c>
      <c r="AV150" s="10" t="s">
        <v>87</v>
      </c>
      <c r="AW150" s="10" t="s">
        <v>32</v>
      </c>
      <c r="AX150" s="10" t="s">
        <v>9</v>
      </c>
      <c r="AY150" s="154" t="s">
        <v>113</v>
      </c>
    </row>
    <row r="151" spans="2:65" s="1" customFormat="1" ht="31.5" customHeight="1" x14ac:dyDescent="0.3">
      <c r="B151" s="132"/>
      <c r="C151" s="133" t="s">
        <v>23</v>
      </c>
      <c r="D151" s="133" t="s">
        <v>114</v>
      </c>
      <c r="E151" s="134" t="s">
        <v>242</v>
      </c>
      <c r="F151" s="217" t="s">
        <v>243</v>
      </c>
      <c r="G151" s="218"/>
      <c r="H151" s="218"/>
      <c r="I151" s="218"/>
      <c r="J151" s="135" t="s">
        <v>160</v>
      </c>
      <c r="K151" s="136">
        <v>2120</v>
      </c>
      <c r="L151" s="219"/>
      <c r="M151" s="218"/>
      <c r="N151" s="219">
        <f>ROUND(L151*K151,0)</f>
        <v>0</v>
      </c>
      <c r="O151" s="218"/>
      <c r="P151" s="218"/>
      <c r="Q151" s="218"/>
      <c r="R151" s="137"/>
      <c r="T151" s="138" t="s">
        <v>3</v>
      </c>
      <c r="U151" s="38" t="s">
        <v>39</v>
      </c>
      <c r="V151" s="139">
        <v>7.0000000000000007E-2</v>
      </c>
      <c r="W151" s="139">
        <f>V151*K151</f>
        <v>148.4</v>
      </c>
      <c r="X151" s="139">
        <v>0</v>
      </c>
      <c r="Y151" s="139">
        <f>X151*K151</f>
        <v>0</v>
      </c>
      <c r="Z151" s="139">
        <v>0</v>
      </c>
      <c r="AA151" s="140">
        <f>Z151*K151</f>
        <v>0</v>
      </c>
      <c r="AR151" s="15" t="s">
        <v>127</v>
      </c>
      <c r="AT151" s="15" t="s">
        <v>114</v>
      </c>
      <c r="AU151" s="15" t="s">
        <v>87</v>
      </c>
      <c r="AY151" s="15" t="s">
        <v>113</v>
      </c>
      <c r="BE151" s="141">
        <f>IF(U151="základní",N151,0)</f>
        <v>0</v>
      </c>
      <c r="BF151" s="141">
        <f>IF(U151="snížená",N151,0)</f>
        <v>0</v>
      </c>
      <c r="BG151" s="141">
        <f>IF(U151="zákl. přenesená",N151,0)</f>
        <v>0</v>
      </c>
      <c r="BH151" s="141">
        <f>IF(U151="sníž. přenesená",N151,0)</f>
        <v>0</v>
      </c>
      <c r="BI151" s="141">
        <f>IF(U151="nulová",N151,0)</f>
        <v>0</v>
      </c>
      <c r="BJ151" s="15" t="s">
        <v>9</v>
      </c>
      <c r="BK151" s="141">
        <f>ROUND(L151*K151,0)</f>
        <v>0</v>
      </c>
      <c r="BL151" s="15" t="s">
        <v>127</v>
      </c>
      <c r="BM151" s="15" t="s">
        <v>244</v>
      </c>
    </row>
    <row r="152" spans="2:65" s="1" customFormat="1" ht="31.5" customHeight="1" x14ac:dyDescent="0.3">
      <c r="B152" s="132"/>
      <c r="C152" s="133" t="s">
        <v>153</v>
      </c>
      <c r="D152" s="133" t="s">
        <v>114</v>
      </c>
      <c r="E152" s="134" t="s">
        <v>245</v>
      </c>
      <c r="F152" s="217" t="s">
        <v>246</v>
      </c>
      <c r="G152" s="218"/>
      <c r="H152" s="218"/>
      <c r="I152" s="218"/>
      <c r="J152" s="135" t="s">
        <v>167</v>
      </c>
      <c r="K152" s="136">
        <v>1010.225</v>
      </c>
      <c r="L152" s="219"/>
      <c r="M152" s="218"/>
      <c r="N152" s="219">
        <f>ROUND(L152*K152,0)</f>
        <v>0</v>
      </c>
      <c r="O152" s="218"/>
      <c r="P152" s="218"/>
      <c r="Q152" s="218"/>
      <c r="R152" s="137"/>
      <c r="T152" s="138" t="s">
        <v>3</v>
      </c>
      <c r="U152" s="38" t="s">
        <v>39</v>
      </c>
      <c r="V152" s="139">
        <v>0.34499999999999997</v>
      </c>
      <c r="W152" s="139">
        <f>V152*K152</f>
        <v>348.527625</v>
      </c>
      <c r="X152" s="139">
        <v>0</v>
      </c>
      <c r="Y152" s="139">
        <f>X152*K152</f>
        <v>0</v>
      </c>
      <c r="Z152" s="139">
        <v>0</v>
      </c>
      <c r="AA152" s="140">
        <f>Z152*K152</f>
        <v>0</v>
      </c>
      <c r="AR152" s="15" t="s">
        <v>127</v>
      </c>
      <c r="AT152" s="15" t="s">
        <v>114</v>
      </c>
      <c r="AU152" s="15" t="s">
        <v>87</v>
      </c>
      <c r="AY152" s="15" t="s">
        <v>113</v>
      </c>
      <c r="BE152" s="141">
        <f>IF(U152="základní",N152,0)</f>
        <v>0</v>
      </c>
      <c r="BF152" s="141">
        <f>IF(U152="snížená",N152,0)</f>
        <v>0</v>
      </c>
      <c r="BG152" s="141">
        <f>IF(U152="zákl. přenesená",N152,0)</f>
        <v>0</v>
      </c>
      <c r="BH152" s="141">
        <f>IF(U152="sníž. přenesená",N152,0)</f>
        <v>0</v>
      </c>
      <c r="BI152" s="141">
        <f>IF(U152="nulová",N152,0)</f>
        <v>0</v>
      </c>
      <c r="BJ152" s="15" t="s">
        <v>9</v>
      </c>
      <c r="BK152" s="141">
        <f>ROUND(L152*K152,0)</f>
        <v>0</v>
      </c>
      <c r="BL152" s="15" t="s">
        <v>127</v>
      </c>
      <c r="BM152" s="15" t="s">
        <v>247</v>
      </c>
    </row>
    <row r="153" spans="2:65" s="10" customFormat="1" ht="22.5" customHeight="1" x14ac:dyDescent="0.3">
      <c r="B153" s="147"/>
      <c r="C153" s="148"/>
      <c r="D153" s="148"/>
      <c r="E153" s="149" t="s">
        <v>3</v>
      </c>
      <c r="F153" s="249" t="s">
        <v>248</v>
      </c>
      <c r="G153" s="246"/>
      <c r="H153" s="246"/>
      <c r="I153" s="246"/>
      <c r="J153" s="148"/>
      <c r="K153" s="150">
        <v>1010.225</v>
      </c>
      <c r="L153" s="148"/>
      <c r="M153" s="148"/>
      <c r="N153" s="148"/>
      <c r="O153" s="148"/>
      <c r="P153" s="148"/>
      <c r="Q153" s="148"/>
      <c r="R153" s="151"/>
      <c r="T153" s="152"/>
      <c r="U153" s="148"/>
      <c r="V153" s="148"/>
      <c r="W153" s="148"/>
      <c r="X153" s="148"/>
      <c r="Y153" s="148"/>
      <c r="Z153" s="148"/>
      <c r="AA153" s="153"/>
      <c r="AT153" s="154" t="s">
        <v>199</v>
      </c>
      <c r="AU153" s="154" t="s">
        <v>87</v>
      </c>
      <c r="AV153" s="10" t="s">
        <v>87</v>
      </c>
      <c r="AW153" s="10" t="s">
        <v>32</v>
      </c>
      <c r="AX153" s="10" t="s">
        <v>9</v>
      </c>
      <c r="AY153" s="154" t="s">
        <v>113</v>
      </c>
    </row>
    <row r="154" spans="2:65" s="1" customFormat="1" ht="31.5" customHeight="1" x14ac:dyDescent="0.3">
      <c r="B154" s="132"/>
      <c r="C154" s="133" t="s">
        <v>249</v>
      </c>
      <c r="D154" s="133" t="s">
        <v>114</v>
      </c>
      <c r="E154" s="134" t="s">
        <v>250</v>
      </c>
      <c r="F154" s="217" t="s">
        <v>251</v>
      </c>
      <c r="G154" s="218"/>
      <c r="H154" s="218"/>
      <c r="I154" s="218"/>
      <c r="J154" s="135" t="s">
        <v>167</v>
      </c>
      <c r="K154" s="136">
        <v>984.30499999999995</v>
      </c>
      <c r="L154" s="219"/>
      <c r="M154" s="218"/>
      <c r="N154" s="219">
        <f>ROUND(L154*K154,0)</f>
        <v>0</v>
      </c>
      <c r="O154" s="218"/>
      <c r="P154" s="218"/>
      <c r="Q154" s="218"/>
      <c r="R154" s="137"/>
      <c r="T154" s="138" t="s">
        <v>3</v>
      </c>
      <c r="U154" s="38" t="s">
        <v>39</v>
      </c>
      <c r="V154" s="139">
        <v>8.3000000000000004E-2</v>
      </c>
      <c r="W154" s="139">
        <f>V154*K154</f>
        <v>81.697315000000003</v>
      </c>
      <c r="X154" s="139">
        <v>0</v>
      </c>
      <c r="Y154" s="139">
        <f>X154*K154</f>
        <v>0</v>
      </c>
      <c r="Z154" s="139">
        <v>0</v>
      </c>
      <c r="AA154" s="140">
        <f>Z154*K154</f>
        <v>0</v>
      </c>
      <c r="AR154" s="15" t="s">
        <v>127</v>
      </c>
      <c r="AT154" s="15" t="s">
        <v>114</v>
      </c>
      <c r="AU154" s="15" t="s">
        <v>87</v>
      </c>
      <c r="AY154" s="15" t="s">
        <v>113</v>
      </c>
      <c r="BE154" s="141">
        <f>IF(U154="základní",N154,0)</f>
        <v>0</v>
      </c>
      <c r="BF154" s="141">
        <f>IF(U154="snížená",N154,0)</f>
        <v>0</v>
      </c>
      <c r="BG154" s="141">
        <f>IF(U154="zákl. přenesená",N154,0)</f>
        <v>0</v>
      </c>
      <c r="BH154" s="141">
        <f>IF(U154="sníž. přenesená",N154,0)</f>
        <v>0</v>
      </c>
      <c r="BI154" s="141">
        <f>IF(U154="nulová",N154,0)</f>
        <v>0</v>
      </c>
      <c r="BJ154" s="15" t="s">
        <v>9</v>
      </c>
      <c r="BK154" s="141">
        <f>ROUND(L154*K154,0)</f>
        <v>0</v>
      </c>
      <c r="BL154" s="15" t="s">
        <v>127</v>
      </c>
      <c r="BM154" s="15" t="s">
        <v>252</v>
      </c>
    </row>
    <row r="155" spans="2:65" s="10" customFormat="1" ht="22.5" customHeight="1" x14ac:dyDescent="0.3">
      <c r="B155" s="147"/>
      <c r="C155" s="148"/>
      <c r="D155" s="148"/>
      <c r="E155" s="149" t="s">
        <v>172</v>
      </c>
      <c r="F155" s="249" t="s">
        <v>253</v>
      </c>
      <c r="G155" s="246"/>
      <c r="H155" s="246"/>
      <c r="I155" s="246"/>
      <c r="J155" s="148"/>
      <c r="K155" s="150">
        <v>984.30499999999995</v>
      </c>
      <c r="L155" s="148"/>
      <c r="M155" s="148"/>
      <c r="N155" s="148"/>
      <c r="O155" s="148"/>
      <c r="P155" s="148"/>
      <c r="Q155" s="148"/>
      <c r="R155" s="151"/>
      <c r="T155" s="152"/>
      <c r="U155" s="148"/>
      <c r="V155" s="148"/>
      <c r="W155" s="148"/>
      <c r="X155" s="148"/>
      <c r="Y155" s="148"/>
      <c r="Z155" s="148"/>
      <c r="AA155" s="153"/>
      <c r="AT155" s="154" t="s">
        <v>199</v>
      </c>
      <c r="AU155" s="154" t="s">
        <v>87</v>
      </c>
      <c r="AV155" s="10" t="s">
        <v>87</v>
      </c>
      <c r="AW155" s="10" t="s">
        <v>32</v>
      </c>
      <c r="AX155" s="10" t="s">
        <v>9</v>
      </c>
      <c r="AY155" s="154" t="s">
        <v>113</v>
      </c>
    </row>
    <row r="156" spans="2:65" s="1" customFormat="1" ht="31.5" customHeight="1" x14ac:dyDescent="0.3">
      <c r="B156" s="132"/>
      <c r="C156" s="133" t="s">
        <v>254</v>
      </c>
      <c r="D156" s="133" t="s">
        <v>114</v>
      </c>
      <c r="E156" s="134" t="s">
        <v>255</v>
      </c>
      <c r="F156" s="217" t="s">
        <v>256</v>
      </c>
      <c r="G156" s="218"/>
      <c r="H156" s="218"/>
      <c r="I156" s="218"/>
      <c r="J156" s="135" t="s">
        <v>167</v>
      </c>
      <c r="K156" s="136">
        <v>984.30499999999995</v>
      </c>
      <c r="L156" s="219"/>
      <c r="M156" s="218"/>
      <c r="N156" s="219">
        <f>ROUND(L156*K156,0)</f>
        <v>0</v>
      </c>
      <c r="O156" s="218"/>
      <c r="P156" s="218"/>
      <c r="Q156" s="218"/>
      <c r="R156" s="137"/>
      <c r="T156" s="138" t="s">
        <v>3</v>
      </c>
      <c r="U156" s="38" t="s">
        <v>39</v>
      </c>
      <c r="V156" s="139">
        <v>9.7000000000000003E-2</v>
      </c>
      <c r="W156" s="139">
        <f>V156*K156</f>
        <v>95.477585000000005</v>
      </c>
      <c r="X156" s="139">
        <v>0</v>
      </c>
      <c r="Y156" s="139">
        <f>X156*K156</f>
        <v>0</v>
      </c>
      <c r="Z156" s="139">
        <v>0</v>
      </c>
      <c r="AA156" s="140">
        <f>Z156*K156</f>
        <v>0</v>
      </c>
      <c r="AR156" s="15" t="s">
        <v>127</v>
      </c>
      <c r="AT156" s="15" t="s">
        <v>114</v>
      </c>
      <c r="AU156" s="15" t="s">
        <v>87</v>
      </c>
      <c r="AY156" s="15" t="s">
        <v>113</v>
      </c>
      <c r="BE156" s="141">
        <f>IF(U156="základní",N156,0)</f>
        <v>0</v>
      </c>
      <c r="BF156" s="141">
        <f>IF(U156="snížená",N156,0)</f>
        <v>0</v>
      </c>
      <c r="BG156" s="141">
        <f>IF(U156="zákl. přenesená",N156,0)</f>
        <v>0</v>
      </c>
      <c r="BH156" s="141">
        <f>IF(U156="sníž. přenesená",N156,0)</f>
        <v>0</v>
      </c>
      <c r="BI156" s="141">
        <f>IF(U156="nulová",N156,0)</f>
        <v>0</v>
      </c>
      <c r="BJ156" s="15" t="s">
        <v>9</v>
      </c>
      <c r="BK156" s="141">
        <f>ROUND(L156*K156,0)</f>
        <v>0</v>
      </c>
      <c r="BL156" s="15" t="s">
        <v>127</v>
      </c>
      <c r="BM156" s="15" t="s">
        <v>257</v>
      </c>
    </row>
    <row r="157" spans="2:65" s="10" customFormat="1" ht="22.5" customHeight="1" x14ac:dyDescent="0.3">
      <c r="B157" s="147"/>
      <c r="C157" s="148"/>
      <c r="D157" s="148"/>
      <c r="E157" s="149" t="s">
        <v>3</v>
      </c>
      <c r="F157" s="249" t="s">
        <v>172</v>
      </c>
      <c r="G157" s="246"/>
      <c r="H157" s="246"/>
      <c r="I157" s="246"/>
      <c r="J157" s="148"/>
      <c r="K157" s="150">
        <v>984.30499999999995</v>
      </c>
      <c r="L157" s="148"/>
      <c r="M157" s="148"/>
      <c r="N157" s="148"/>
      <c r="O157" s="148"/>
      <c r="P157" s="148"/>
      <c r="Q157" s="148"/>
      <c r="R157" s="151"/>
      <c r="T157" s="152"/>
      <c r="U157" s="148"/>
      <c r="V157" s="148"/>
      <c r="W157" s="148"/>
      <c r="X157" s="148"/>
      <c r="Y157" s="148"/>
      <c r="Z157" s="148"/>
      <c r="AA157" s="153"/>
      <c r="AT157" s="154" t="s">
        <v>199</v>
      </c>
      <c r="AU157" s="154" t="s">
        <v>87</v>
      </c>
      <c r="AV157" s="10" t="s">
        <v>87</v>
      </c>
      <c r="AW157" s="10" t="s">
        <v>32</v>
      </c>
      <c r="AX157" s="10" t="s">
        <v>9</v>
      </c>
      <c r="AY157" s="154" t="s">
        <v>113</v>
      </c>
    </row>
    <row r="158" spans="2:65" s="1" customFormat="1" ht="31.5" customHeight="1" x14ac:dyDescent="0.3">
      <c r="B158" s="132"/>
      <c r="C158" s="133" t="s">
        <v>258</v>
      </c>
      <c r="D158" s="133" t="s">
        <v>114</v>
      </c>
      <c r="E158" s="134" t="s">
        <v>259</v>
      </c>
      <c r="F158" s="217" t="s">
        <v>260</v>
      </c>
      <c r="G158" s="218"/>
      <c r="H158" s="218"/>
      <c r="I158" s="218"/>
      <c r="J158" s="135" t="s">
        <v>167</v>
      </c>
      <c r="K158" s="136">
        <v>669.77499999999998</v>
      </c>
      <c r="L158" s="219"/>
      <c r="M158" s="218"/>
      <c r="N158" s="219">
        <f>ROUND(L158*K158,0)</f>
        <v>0</v>
      </c>
      <c r="O158" s="218"/>
      <c r="P158" s="218"/>
      <c r="Q158" s="218"/>
      <c r="R158" s="137"/>
      <c r="T158" s="138" t="s">
        <v>3</v>
      </c>
      <c r="U158" s="38" t="s">
        <v>39</v>
      </c>
      <c r="V158" s="139">
        <v>0.29899999999999999</v>
      </c>
      <c r="W158" s="139">
        <f>V158*K158</f>
        <v>200.26272499999999</v>
      </c>
      <c r="X158" s="139">
        <v>0</v>
      </c>
      <c r="Y158" s="139">
        <f>X158*K158</f>
        <v>0</v>
      </c>
      <c r="Z158" s="139">
        <v>0</v>
      </c>
      <c r="AA158" s="140">
        <f>Z158*K158</f>
        <v>0</v>
      </c>
      <c r="AR158" s="15" t="s">
        <v>127</v>
      </c>
      <c r="AT158" s="15" t="s">
        <v>114</v>
      </c>
      <c r="AU158" s="15" t="s">
        <v>87</v>
      </c>
      <c r="AY158" s="15" t="s">
        <v>113</v>
      </c>
      <c r="BE158" s="141">
        <f>IF(U158="základní",N158,0)</f>
        <v>0</v>
      </c>
      <c r="BF158" s="141">
        <f>IF(U158="snížená",N158,0)</f>
        <v>0</v>
      </c>
      <c r="BG158" s="141">
        <f>IF(U158="zákl. přenesená",N158,0)</f>
        <v>0</v>
      </c>
      <c r="BH158" s="141">
        <f>IF(U158="sníž. přenesená",N158,0)</f>
        <v>0</v>
      </c>
      <c r="BI158" s="141">
        <f>IF(U158="nulová",N158,0)</f>
        <v>0</v>
      </c>
      <c r="BJ158" s="15" t="s">
        <v>9</v>
      </c>
      <c r="BK158" s="141">
        <f>ROUND(L158*K158,0)</f>
        <v>0</v>
      </c>
      <c r="BL158" s="15" t="s">
        <v>127</v>
      </c>
      <c r="BM158" s="15" t="s">
        <v>261</v>
      </c>
    </row>
    <row r="159" spans="2:65" s="10" customFormat="1" ht="22.5" customHeight="1" x14ac:dyDescent="0.3">
      <c r="B159" s="147"/>
      <c r="C159" s="148"/>
      <c r="D159" s="148"/>
      <c r="E159" s="149" t="s">
        <v>182</v>
      </c>
      <c r="F159" s="249" t="s">
        <v>262</v>
      </c>
      <c r="G159" s="246"/>
      <c r="H159" s="246"/>
      <c r="I159" s="246"/>
      <c r="J159" s="148"/>
      <c r="K159" s="150">
        <v>669.77499999999998</v>
      </c>
      <c r="L159" s="148"/>
      <c r="M159" s="148"/>
      <c r="N159" s="148"/>
      <c r="O159" s="148"/>
      <c r="P159" s="148"/>
      <c r="Q159" s="148"/>
      <c r="R159" s="151"/>
      <c r="T159" s="152"/>
      <c r="U159" s="148"/>
      <c r="V159" s="148"/>
      <c r="W159" s="148"/>
      <c r="X159" s="148"/>
      <c r="Y159" s="148"/>
      <c r="Z159" s="148"/>
      <c r="AA159" s="153"/>
      <c r="AT159" s="154" t="s">
        <v>199</v>
      </c>
      <c r="AU159" s="154" t="s">
        <v>87</v>
      </c>
      <c r="AV159" s="10" t="s">
        <v>87</v>
      </c>
      <c r="AW159" s="10" t="s">
        <v>32</v>
      </c>
      <c r="AX159" s="10" t="s">
        <v>9</v>
      </c>
      <c r="AY159" s="154" t="s">
        <v>113</v>
      </c>
    </row>
    <row r="160" spans="2:65" s="1" customFormat="1" ht="22.5" customHeight="1" x14ac:dyDescent="0.3">
      <c r="B160" s="132"/>
      <c r="C160" s="163" t="s">
        <v>10</v>
      </c>
      <c r="D160" s="163" t="s">
        <v>263</v>
      </c>
      <c r="E160" s="164" t="s">
        <v>264</v>
      </c>
      <c r="F160" s="250" t="s">
        <v>265</v>
      </c>
      <c r="G160" s="251"/>
      <c r="H160" s="251"/>
      <c r="I160" s="251"/>
      <c r="J160" s="165" t="s">
        <v>266</v>
      </c>
      <c r="K160" s="166">
        <v>1166.7149999999999</v>
      </c>
      <c r="L160" s="252"/>
      <c r="M160" s="251"/>
      <c r="N160" s="252">
        <f>ROUND(L160*K160,0)</f>
        <v>0</v>
      </c>
      <c r="O160" s="218"/>
      <c r="P160" s="218"/>
      <c r="Q160" s="218"/>
      <c r="R160" s="137"/>
      <c r="T160" s="138" t="s">
        <v>3</v>
      </c>
      <c r="U160" s="38" t="s">
        <v>39</v>
      </c>
      <c r="V160" s="139">
        <v>0</v>
      </c>
      <c r="W160" s="139">
        <f>V160*K160</f>
        <v>0</v>
      </c>
      <c r="X160" s="139">
        <v>0</v>
      </c>
      <c r="Y160" s="139">
        <f>X160*K160</f>
        <v>0</v>
      </c>
      <c r="Z160" s="139">
        <v>0</v>
      </c>
      <c r="AA160" s="140">
        <f>Z160*K160</f>
        <v>0</v>
      </c>
      <c r="AR160" s="15" t="s">
        <v>142</v>
      </c>
      <c r="AT160" s="15" t="s">
        <v>263</v>
      </c>
      <c r="AU160" s="15" t="s">
        <v>87</v>
      </c>
      <c r="AY160" s="15" t="s">
        <v>113</v>
      </c>
      <c r="BE160" s="141">
        <f>IF(U160="základní",N160,0)</f>
        <v>0</v>
      </c>
      <c r="BF160" s="141">
        <f>IF(U160="snížená",N160,0)</f>
        <v>0</v>
      </c>
      <c r="BG160" s="141">
        <f>IF(U160="zákl. přenesená",N160,0)</f>
        <v>0</v>
      </c>
      <c r="BH160" s="141">
        <f>IF(U160="sníž. přenesená",N160,0)</f>
        <v>0</v>
      </c>
      <c r="BI160" s="141">
        <f>IF(U160="nulová",N160,0)</f>
        <v>0</v>
      </c>
      <c r="BJ160" s="15" t="s">
        <v>9</v>
      </c>
      <c r="BK160" s="141">
        <f>ROUND(L160*K160,0)</f>
        <v>0</v>
      </c>
      <c r="BL160" s="15" t="s">
        <v>127</v>
      </c>
      <c r="BM160" s="15" t="s">
        <v>267</v>
      </c>
    </row>
    <row r="161" spans="2:65" s="10" customFormat="1" ht="22.5" customHeight="1" x14ac:dyDescent="0.3">
      <c r="B161" s="147"/>
      <c r="C161" s="148"/>
      <c r="D161" s="148"/>
      <c r="E161" s="149" t="s">
        <v>3</v>
      </c>
      <c r="F161" s="249" t="s">
        <v>268</v>
      </c>
      <c r="G161" s="246"/>
      <c r="H161" s="246"/>
      <c r="I161" s="246"/>
      <c r="J161" s="148"/>
      <c r="K161" s="150">
        <v>1166.7149999999999</v>
      </c>
      <c r="L161" s="148"/>
      <c r="M161" s="148"/>
      <c r="N161" s="148"/>
      <c r="O161" s="148"/>
      <c r="P161" s="148"/>
      <c r="Q161" s="148"/>
      <c r="R161" s="151"/>
      <c r="T161" s="152"/>
      <c r="U161" s="148"/>
      <c r="V161" s="148"/>
      <c r="W161" s="148"/>
      <c r="X161" s="148"/>
      <c r="Y161" s="148"/>
      <c r="Z161" s="148"/>
      <c r="AA161" s="153"/>
      <c r="AT161" s="154" t="s">
        <v>199</v>
      </c>
      <c r="AU161" s="154" t="s">
        <v>87</v>
      </c>
      <c r="AV161" s="10" t="s">
        <v>87</v>
      </c>
      <c r="AW161" s="10" t="s">
        <v>32</v>
      </c>
      <c r="AX161" s="10" t="s">
        <v>9</v>
      </c>
      <c r="AY161" s="154" t="s">
        <v>113</v>
      </c>
    </row>
    <row r="162" spans="2:65" s="1" customFormat="1" ht="44.25" customHeight="1" x14ac:dyDescent="0.3">
      <c r="B162" s="132"/>
      <c r="C162" s="133" t="s">
        <v>269</v>
      </c>
      <c r="D162" s="133" t="s">
        <v>114</v>
      </c>
      <c r="E162" s="134" t="s">
        <v>270</v>
      </c>
      <c r="F162" s="217" t="s">
        <v>271</v>
      </c>
      <c r="G162" s="218"/>
      <c r="H162" s="218"/>
      <c r="I162" s="218"/>
      <c r="J162" s="135" t="s">
        <v>167</v>
      </c>
      <c r="K162" s="136">
        <v>277.75</v>
      </c>
      <c r="L162" s="219"/>
      <c r="M162" s="218"/>
      <c r="N162" s="219">
        <f>ROUND(L162*K162,0)</f>
        <v>0</v>
      </c>
      <c r="O162" s="218"/>
      <c r="P162" s="218"/>
      <c r="Q162" s="218"/>
      <c r="R162" s="137"/>
      <c r="T162" s="138" t="s">
        <v>3</v>
      </c>
      <c r="U162" s="38" t="s">
        <v>39</v>
      </c>
      <c r="V162" s="139">
        <v>2.2559999999999998</v>
      </c>
      <c r="W162" s="139">
        <f>V162*K162</f>
        <v>626.60399999999993</v>
      </c>
      <c r="X162" s="139">
        <v>0</v>
      </c>
      <c r="Y162" s="139">
        <f>X162*K162</f>
        <v>0</v>
      </c>
      <c r="Z162" s="139">
        <v>0</v>
      </c>
      <c r="AA162" s="140">
        <f>Z162*K162</f>
        <v>0</v>
      </c>
      <c r="AR162" s="15" t="s">
        <v>127</v>
      </c>
      <c r="AT162" s="15" t="s">
        <v>114</v>
      </c>
      <c r="AU162" s="15" t="s">
        <v>87</v>
      </c>
      <c r="AY162" s="15" t="s">
        <v>113</v>
      </c>
      <c r="BE162" s="141">
        <f>IF(U162="základní",N162,0)</f>
        <v>0</v>
      </c>
      <c r="BF162" s="141">
        <f>IF(U162="snížená",N162,0)</f>
        <v>0</v>
      </c>
      <c r="BG162" s="141">
        <f>IF(U162="zákl. přenesená",N162,0)</f>
        <v>0</v>
      </c>
      <c r="BH162" s="141">
        <f>IF(U162="sníž. přenesená",N162,0)</f>
        <v>0</v>
      </c>
      <c r="BI162" s="141">
        <f>IF(U162="nulová",N162,0)</f>
        <v>0</v>
      </c>
      <c r="BJ162" s="15" t="s">
        <v>9</v>
      </c>
      <c r="BK162" s="141">
        <f>ROUND(L162*K162,0)</f>
        <v>0</v>
      </c>
      <c r="BL162" s="15" t="s">
        <v>127</v>
      </c>
      <c r="BM162" s="15" t="s">
        <v>272</v>
      </c>
    </row>
    <row r="163" spans="2:65" s="10" customFormat="1" ht="31.5" customHeight="1" x14ac:dyDescent="0.3">
      <c r="B163" s="147"/>
      <c r="C163" s="148"/>
      <c r="D163" s="148"/>
      <c r="E163" s="149" t="s">
        <v>3</v>
      </c>
      <c r="F163" s="249" t="s">
        <v>273</v>
      </c>
      <c r="G163" s="246"/>
      <c r="H163" s="246"/>
      <c r="I163" s="246"/>
      <c r="J163" s="148"/>
      <c r="K163" s="150">
        <v>262.35000000000002</v>
      </c>
      <c r="L163" s="148"/>
      <c r="M163" s="148"/>
      <c r="N163" s="148"/>
      <c r="O163" s="148"/>
      <c r="P163" s="148"/>
      <c r="Q163" s="148"/>
      <c r="R163" s="151"/>
      <c r="T163" s="152"/>
      <c r="U163" s="148"/>
      <c r="V163" s="148"/>
      <c r="W163" s="148"/>
      <c r="X163" s="148"/>
      <c r="Y163" s="148"/>
      <c r="Z163" s="148"/>
      <c r="AA163" s="153"/>
      <c r="AT163" s="154" t="s">
        <v>199</v>
      </c>
      <c r="AU163" s="154" t="s">
        <v>87</v>
      </c>
      <c r="AV163" s="10" t="s">
        <v>87</v>
      </c>
      <c r="AW163" s="10" t="s">
        <v>32</v>
      </c>
      <c r="AX163" s="10" t="s">
        <v>73</v>
      </c>
      <c r="AY163" s="154" t="s">
        <v>113</v>
      </c>
    </row>
    <row r="164" spans="2:65" s="10" customFormat="1" ht="31.5" customHeight="1" x14ac:dyDescent="0.3">
      <c r="B164" s="147"/>
      <c r="C164" s="148"/>
      <c r="D164" s="148"/>
      <c r="E164" s="149" t="s">
        <v>3</v>
      </c>
      <c r="F164" s="245" t="s">
        <v>274</v>
      </c>
      <c r="G164" s="246"/>
      <c r="H164" s="246"/>
      <c r="I164" s="246"/>
      <c r="J164" s="148"/>
      <c r="K164" s="150">
        <v>15.4</v>
      </c>
      <c r="L164" s="148"/>
      <c r="M164" s="148"/>
      <c r="N164" s="148"/>
      <c r="O164" s="148"/>
      <c r="P164" s="148"/>
      <c r="Q164" s="148"/>
      <c r="R164" s="151"/>
      <c r="T164" s="152"/>
      <c r="U164" s="148"/>
      <c r="V164" s="148"/>
      <c r="W164" s="148"/>
      <c r="X164" s="148"/>
      <c r="Y164" s="148"/>
      <c r="Z164" s="148"/>
      <c r="AA164" s="153"/>
      <c r="AT164" s="154" t="s">
        <v>199</v>
      </c>
      <c r="AU164" s="154" t="s">
        <v>87</v>
      </c>
      <c r="AV164" s="10" t="s">
        <v>87</v>
      </c>
      <c r="AW164" s="10" t="s">
        <v>32</v>
      </c>
      <c r="AX164" s="10" t="s">
        <v>73</v>
      </c>
      <c r="AY164" s="154" t="s">
        <v>113</v>
      </c>
    </row>
    <row r="165" spans="2:65" s="11" customFormat="1" ht="22.5" customHeight="1" x14ac:dyDescent="0.3">
      <c r="B165" s="155"/>
      <c r="C165" s="156"/>
      <c r="D165" s="156"/>
      <c r="E165" s="157" t="s">
        <v>179</v>
      </c>
      <c r="F165" s="247" t="s">
        <v>201</v>
      </c>
      <c r="G165" s="248"/>
      <c r="H165" s="248"/>
      <c r="I165" s="248"/>
      <c r="J165" s="156"/>
      <c r="K165" s="158">
        <v>277.75</v>
      </c>
      <c r="L165" s="156"/>
      <c r="M165" s="156"/>
      <c r="N165" s="156"/>
      <c r="O165" s="156"/>
      <c r="P165" s="156"/>
      <c r="Q165" s="156"/>
      <c r="R165" s="159"/>
      <c r="T165" s="160"/>
      <c r="U165" s="156"/>
      <c r="V165" s="156"/>
      <c r="W165" s="156"/>
      <c r="X165" s="156"/>
      <c r="Y165" s="156"/>
      <c r="Z165" s="156"/>
      <c r="AA165" s="161"/>
      <c r="AT165" s="162" t="s">
        <v>199</v>
      </c>
      <c r="AU165" s="162" t="s">
        <v>87</v>
      </c>
      <c r="AV165" s="11" t="s">
        <v>127</v>
      </c>
      <c r="AW165" s="11" t="s">
        <v>32</v>
      </c>
      <c r="AX165" s="11" t="s">
        <v>9</v>
      </c>
      <c r="AY165" s="162" t="s">
        <v>113</v>
      </c>
    </row>
    <row r="166" spans="2:65" s="1" customFormat="1" ht="22.5" customHeight="1" x14ac:dyDescent="0.3">
      <c r="B166" s="132"/>
      <c r="C166" s="163" t="s">
        <v>275</v>
      </c>
      <c r="D166" s="163" t="s">
        <v>263</v>
      </c>
      <c r="E166" s="164" t="s">
        <v>276</v>
      </c>
      <c r="F166" s="250" t="s">
        <v>277</v>
      </c>
      <c r="G166" s="251"/>
      <c r="H166" s="251"/>
      <c r="I166" s="251"/>
      <c r="J166" s="165" t="s">
        <v>266</v>
      </c>
      <c r="K166" s="166">
        <v>499.95</v>
      </c>
      <c r="L166" s="252"/>
      <c r="M166" s="251"/>
      <c r="N166" s="252">
        <f>ROUND(L166*K166,0)</f>
        <v>0</v>
      </c>
      <c r="O166" s="218"/>
      <c r="P166" s="218"/>
      <c r="Q166" s="218"/>
      <c r="R166" s="137"/>
      <c r="T166" s="138" t="s">
        <v>3</v>
      </c>
      <c r="U166" s="38" t="s">
        <v>39</v>
      </c>
      <c r="V166" s="139">
        <v>0</v>
      </c>
      <c r="W166" s="139">
        <f>V166*K166</f>
        <v>0</v>
      </c>
      <c r="X166" s="139">
        <v>1</v>
      </c>
      <c r="Y166" s="139">
        <f>X166*K166</f>
        <v>499.95</v>
      </c>
      <c r="Z166" s="139">
        <v>0</v>
      </c>
      <c r="AA166" s="140">
        <f>Z166*K166</f>
        <v>0</v>
      </c>
      <c r="AR166" s="15" t="s">
        <v>142</v>
      </c>
      <c r="AT166" s="15" t="s">
        <v>263</v>
      </c>
      <c r="AU166" s="15" t="s">
        <v>87</v>
      </c>
      <c r="AY166" s="15" t="s">
        <v>113</v>
      </c>
      <c r="BE166" s="141">
        <f>IF(U166="základní",N166,0)</f>
        <v>0</v>
      </c>
      <c r="BF166" s="141">
        <f>IF(U166="snížená",N166,0)</f>
        <v>0</v>
      </c>
      <c r="BG166" s="141">
        <f>IF(U166="zákl. přenesená",N166,0)</f>
        <v>0</v>
      </c>
      <c r="BH166" s="141">
        <f>IF(U166="sníž. přenesená",N166,0)</f>
        <v>0</v>
      </c>
      <c r="BI166" s="141">
        <f>IF(U166="nulová",N166,0)</f>
        <v>0</v>
      </c>
      <c r="BJ166" s="15" t="s">
        <v>9</v>
      </c>
      <c r="BK166" s="141">
        <f>ROUND(L166*K166,0)</f>
        <v>0</v>
      </c>
      <c r="BL166" s="15" t="s">
        <v>127</v>
      </c>
      <c r="BM166" s="15" t="s">
        <v>278</v>
      </c>
    </row>
    <row r="167" spans="2:65" s="10" customFormat="1" ht="22.5" customHeight="1" x14ac:dyDescent="0.3">
      <c r="B167" s="147"/>
      <c r="C167" s="148"/>
      <c r="D167" s="148"/>
      <c r="E167" s="149" t="s">
        <v>3</v>
      </c>
      <c r="F167" s="249" t="s">
        <v>279</v>
      </c>
      <c r="G167" s="246"/>
      <c r="H167" s="246"/>
      <c r="I167" s="246"/>
      <c r="J167" s="148"/>
      <c r="K167" s="150">
        <v>499.95</v>
      </c>
      <c r="L167" s="148"/>
      <c r="M167" s="148"/>
      <c r="N167" s="148"/>
      <c r="O167" s="148"/>
      <c r="P167" s="148"/>
      <c r="Q167" s="148"/>
      <c r="R167" s="151"/>
      <c r="T167" s="152"/>
      <c r="U167" s="148"/>
      <c r="V167" s="148"/>
      <c r="W167" s="148"/>
      <c r="X167" s="148"/>
      <c r="Y167" s="148"/>
      <c r="Z167" s="148"/>
      <c r="AA167" s="153"/>
      <c r="AT167" s="154" t="s">
        <v>199</v>
      </c>
      <c r="AU167" s="154" t="s">
        <v>87</v>
      </c>
      <c r="AV167" s="10" t="s">
        <v>87</v>
      </c>
      <c r="AW167" s="10" t="s">
        <v>32</v>
      </c>
      <c r="AX167" s="10" t="s">
        <v>9</v>
      </c>
      <c r="AY167" s="154" t="s">
        <v>113</v>
      </c>
    </row>
    <row r="168" spans="2:65" s="1" customFormat="1" ht="31.5" customHeight="1" x14ac:dyDescent="0.3">
      <c r="B168" s="132"/>
      <c r="C168" s="133" t="s">
        <v>280</v>
      </c>
      <c r="D168" s="133" t="s">
        <v>114</v>
      </c>
      <c r="E168" s="134" t="s">
        <v>281</v>
      </c>
      <c r="F168" s="217" t="s">
        <v>282</v>
      </c>
      <c r="G168" s="218"/>
      <c r="H168" s="218"/>
      <c r="I168" s="218"/>
      <c r="J168" s="135" t="s">
        <v>160</v>
      </c>
      <c r="K168" s="136">
        <v>48</v>
      </c>
      <c r="L168" s="219"/>
      <c r="M168" s="218"/>
      <c r="N168" s="219">
        <f>ROUND(L168*K168,0)</f>
        <v>0</v>
      </c>
      <c r="O168" s="218"/>
      <c r="P168" s="218"/>
      <c r="Q168" s="218"/>
      <c r="R168" s="137"/>
      <c r="T168" s="138" t="s">
        <v>3</v>
      </c>
      <c r="U168" s="38" t="s">
        <v>39</v>
      </c>
      <c r="V168" s="139">
        <v>0.13</v>
      </c>
      <c r="W168" s="139">
        <f>V168*K168</f>
        <v>6.24</v>
      </c>
      <c r="X168" s="139">
        <v>0</v>
      </c>
      <c r="Y168" s="139">
        <f>X168*K168</f>
        <v>0</v>
      </c>
      <c r="Z168" s="139">
        <v>0</v>
      </c>
      <c r="AA168" s="140">
        <f>Z168*K168</f>
        <v>0</v>
      </c>
      <c r="AR168" s="15" t="s">
        <v>127</v>
      </c>
      <c r="AT168" s="15" t="s">
        <v>114</v>
      </c>
      <c r="AU168" s="15" t="s">
        <v>87</v>
      </c>
      <c r="AY168" s="15" t="s">
        <v>113</v>
      </c>
      <c r="BE168" s="141">
        <f>IF(U168="základní",N168,0)</f>
        <v>0</v>
      </c>
      <c r="BF168" s="141">
        <f>IF(U168="snížená",N168,0)</f>
        <v>0</v>
      </c>
      <c r="BG168" s="141">
        <f>IF(U168="zákl. přenesená",N168,0)</f>
        <v>0</v>
      </c>
      <c r="BH168" s="141">
        <f>IF(U168="sníž. přenesená",N168,0)</f>
        <v>0</v>
      </c>
      <c r="BI168" s="141">
        <f>IF(U168="nulová",N168,0)</f>
        <v>0</v>
      </c>
      <c r="BJ168" s="15" t="s">
        <v>9</v>
      </c>
      <c r="BK168" s="141">
        <f>ROUND(L168*K168,0)</f>
        <v>0</v>
      </c>
      <c r="BL168" s="15" t="s">
        <v>127</v>
      </c>
      <c r="BM168" s="15" t="s">
        <v>283</v>
      </c>
    </row>
    <row r="169" spans="2:65" s="10" customFormat="1" ht="22.5" customHeight="1" x14ac:dyDescent="0.3">
      <c r="B169" s="147"/>
      <c r="C169" s="148"/>
      <c r="D169" s="148"/>
      <c r="E169" s="149" t="s">
        <v>3</v>
      </c>
      <c r="F169" s="249" t="s">
        <v>284</v>
      </c>
      <c r="G169" s="246"/>
      <c r="H169" s="246"/>
      <c r="I169" s="246"/>
      <c r="J169" s="148"/>
      <c r="K169" s="150">
        <v>48</v>
      </c>
      <c r="L169" s="148"/>
      <c r="M169" s="148"/>
      <c r="N169" s="148"/>
      <c r="O169" s="148"/>
      <c r="P169" s="148"/>
      <c r="Q169" s="148"/>
      <c r="R169" s="151"/>
      <c r="T169" s="152"/>
      <c r="U169" s="148"/>
      <c r="V169" s="148"/>
      <c r="W169" s="148"/>
      <c r="X169" s="148"/>
      <c r="Y169" s="148"/>
      <c r="Z169" s="148"/>
      <c r="AA169" s="153"/>
      <c r="AT169" s="154" t="s">
        <v>199</v>
      </c>
      <c r="AU169" s="154" t="s">
        <v>87</v>
      </c>
      <c r="AV169" s="10" t="s">
        <v>87</v>
      </c>
      <c r="AW169" s="10" t="s">
        <v>32</v>
      </c>
      <c r="AX169" s="10" t="s">
        <v>9</v>
      </c>
      <c r="AY169" s="154" t="s">
        <v>113</v>
      </c>
    </row>
    <row r="170" spans="2:65" s="1" customFormat="1" ht="31.5" customHeight="1" x14ac:dyDescent="0.3">
      <c r="B170" s="132"/>
      <c r="C170" s="133" t="s">
        <v>285</v>
      </c>
      <c r="D170" s="133" t="s">
        <v>114</v>
      </c>
      <c r="E170" s="134" t="s">
        <v>286</v>
      </c>
      <c r="F170" s="217" t="s">
        <v>287</v>
      </c>
      <c r="G170" s="218"/>
      <c r="H170" s="218"/>
      <c r="I170" s="218"/>
      <c r="J170" s="135" t="s">
        <v>160</v>
      </c>
      <c r="K170" s="136">
        <v>48</v>
      </c>
      <c r="L170" s="219"/>
      <c r="M170" s="218"/>
      <c r="N170" s="219">
        <f>ROUND(L170*K170,0)</f>
        <v>0</v>
      </c>
      <c r="O170" s="218"/>
      <c r="P170" s="218"/>
      <c r="Q170" s="218"/>
      <c r="R170" s="137"/>
      <c r="T170" s="138" t="s">
        <v>3</v>
      </c>
      <c r="U170" s="38" t="s">
        <v>39</v>
      </c>
      <c r="V170" s="139">
        <v>7.0000000000000001E-3</v>
      </c>
      <c r="W170" s="139">
        <f>V170*K170</f>
        <v>0.33600000000000002</v>
      </c>
      <c r="X170" s="139">
        <v>0</v>
      </c>
      <c r="Y170" s="139">
        <f>X170*K170</f>
        <v>0</v>
      </c>
      <c r="Z170" s="139">
        <v>0</v>
      </c>
      <c r="AA170" s="140">
        <f>Z170*K170</f>
        <v>0</v>
      </c>
      <c r="AR170" s="15" t="s">
        <v>127</v>
      </c>
      <c r="AT170" s="15" t="s">
        <v>114</v>
      </c>
      <c r="AU170" s="15" t="s">
        <v>87</v>
      </c>
      <c r="AY170" s="15" t="s">
        <v>113</v>
      </c>
      <c r="BE170" s="141">
        <f>IF(U170="základní",N170,0)</f>
        <v>0</v>
      </c>
      <c r="BF170" s="141">
        <f>IF(U170="snížená",N170,0)</f>
        <v>0</v>
      </c>
      <c r="BG170" s="141">
        <f>IF(U170="zákl. přenesená",N170,0)</f>
        <v>0</v>
      </c>
      <c r="BH170" s="141">
        <f>IF(U170="sníž. přenesená",N170,0)</f>
        <v>0</v>
      </c>
      <c r="BI170" s="141">
        <f>IF(U170="nulová",N170,0)</f>
        <v>0</v>
      </c>
      <c r="BJ170" s="15" t="s">
        <v>9</v>
      </c>
      <c r="BK170" s="141">
        <f>ROUND(L170*K170,0)</f>
        <v>0</v>
      </c>
      <c r="BL170" s="15" t="s">
        <v>127</v>
      </c>
      <c r="BM170" s="15" t="s">
        <v>288</v>
      </c>
    </row>
    <row r="171" spans="2:65" s="10" customFormat="1" ht="22.5" customHeight="1" x14ac:dyDescent="0.3">
      <c r="B171" s="147"/>
      <c r="C171" s="148"/>
      <c r="D171" s="148"/>
      <c r="E171" s="149" t="s">
        <v>3</v>
      </c>
      <c r="F171" s="249" t="s">
        <v>289</v>
      </c>
      <c r="G171" s="246"/>
      <c r="H171" s="246"/>
      <c r="I171" s="246"/>
      <c r="J171" s="148"/>
      <c r="K171" s="150">
        <v>48</v>
      </c>
      <c r="L171" s="148"/>
      <c r="M171" s="148"/>
      <c r="N171" s="148"/>
      <c r="O171" s="148"/>
      <c r="P171" s="148"/>
      <c r="Q171" s="148"/>
      <c r="R171" s="151"/>
      <c r="T171" s="152"/>
      <c r="U171" s="148"/>
      <c r="V171" s="148"/>
      <c r="W171" s="148"/>
      <c r="X171" s="148"/>
      <c r="Y171" s="148"/>
      <c r="Z171" s="148"/>
      <c r="AA171" s="153"/>
      <c r="AT171" s="154" t="s">
        <v>199</v>
      </c>
      <c r="AU171" s="154" t="s">
        <v>87</v>
      </c>
      <c r="AV171" s="10" t="s">
        <v>87</v>
      </c>
      <c r="AW171" s="10" t="s">
        <v>32</v>
      </c>
      <c r="AX171" s="10" t="s">
        <v>9</v>
      </c>
      <c r="AY171" s="154" t="s">
        <v>113</v>
      </c>
    </row>
    <row r="172" spans="2:65" s="1" customFormat="1" ht="22.5" customHeight="1" x14ac:dyDescent="0.3">
      <c r="B172" s="132"/>
      <c r="C172" s="163" t="s">
        <v>290</v>
      </c>
      <c r="D172" s="163" t="s">
        <v>263</v>
      </c>
      <c r="E172" s="164" t="s">
        <v>291</v>
      </c>
      <c r="F172" s="250" t="s">
        <v>292</v>
      </c>
      <c r="G172" s="251"/>
      <c r="H172" s="251"/>
      <c r="I172" s="251"/>
      <c r="J172" s="165" t="s">
        <v>293</v>
      </c>
      <c r="K172" s="166">
        <v>3</v>
      </c>
      <c r="L172" s="252"/>
      <c r="M172" s="251"/>
      <c r="N172" s="252">
        <f>ROUND(L172*K172,0)</f>
        <v>0</v>
      </c>
      <c r="O172" s="218"/>
      <c r="P172" s="218"/>
      <c r="Q172" s="218"/>
      <c r="R172" s="137"/>
      <c r="T172" s="138" t="s">
        <v>3</v>
      </c>
      <c r="U172" s="38" t="s">
        <v>39</v>
      </c>
      <c r="V172" s="139">
        <v>0</v>
      </c>
      <c r="W172" s="139">
        <f>V172*K172</f>
        <v>0</v>
      </c>
      <c r="X172" s="139">
        <v>1E-3</v>
      </c>
      <c r="Y172" s="139">
        <f>X172*K172</f>
        <v>3.0000000000000001E-3</v>
      </c>
      <c r="Z172" s="139">
        <v>0</v>
      </c>
      <c r="AA172" s="140">
        <f>Z172*K172</f>
        <v>0</v>
      </c>
      <c r="AR172" s="15" t="s">
        <v>142</v>
      </c>
      <c r="AT172" s="15" t="s">
        <v>263</v>
      </c>
      <c r="AU172" s="15" t="s">
        <v>87</v>
      </c>
      <c r="AY172" s="15" t="s">
        <v>113</v>
      </c>
      <c r="BE172" s="141">
        <f>IF(U172="základní",N172,0)</f>
        <v>0</v>
      </c>
      <c r="BF172" s="141">
        <f>IF(U172="snížená",N172,0)</f>
        <v>0</v>
      </c>
      <c r="BG172" s="141">
        <f>IF(U172="zákl. přenesená",N172,0)</f>
        <v>0</v>
      </c>
      <c r="BH172" s="141">
        <f>IF(U172="sníž. přenesená",N172,0)</f>
        <v>0</v>
      </c>
      <c r="BI172" s="141">
        <f>IF(U172="nulová",N172,0)</f>
        <v>0</v>
      </c>
      <c r="BJ172" s="15" t="s">
        <v>9</v>
      </c>
      <c r="BK172" s="141">
        <f>ROUND(L172*K172,0)</f>
        <v>0</v>
      </c>
      <c r="BL172" s="15" t="s">
        <v>127</v>
      </c>
      <c r="BM172" s="15" t="s">
        <v>294</v>
      </c>
    </row>
    <row r="173" spans="2:65" s="1" customFormat="1" ht="22.5" customHeight="1" x14ac:dyDescent="0.3">
      <c r="B173" s="132"/>
      <c r="C173" s="133" t="s">
        <v>8</v>
      </c>
      <c r="D173" s="133" t="s">
        <v>114</v>
      </c>
      <c r="E173" s="134" t="s">
        <v>295</v>
      </c>
      <c r="F173" s="217" t="s">
        <v>296</v>
      </c>
      <c r="G173" s="218"/>
      <c r="H173" s="218"/>
      <c r="I173" s="218"/>
      <c r="J173" s="135" t="s">
        <v>160</v>
      </c>
      <c r="K173" s="136">
        <v>49.96</v>
      </c>
      <c r="L173" s="219"/>
      <c r="M173" s="218"/>
      <c r="N173" s="219">
        <f>ROUND(L173*K173,0)</f>
        <v>0</v>
      </c>
      <c r="O173" s="218"/>
      <c r="P173" s="218"/>
      <c r="Q173" s="218"/>
      <c r="R173" s="137"/>
      <c r="T173" s="138" t="s">
        <v>3</v>
      </c>
      <c r="U173" s="38" t="s">
        <v>39</v>
      </c>
      <c r="V173" s="139">
        <v>0.86399999999999999</v>
      </c>
      <c r="W173" s="139">
        <f>V173*K173</f>
        <v>43.165439999999997</v>
      </c>
      <c r="X173" s="139">
        <v>9.4000000000000004E-3</v>
      </c>
      <c r="Y173" s="139">
        <f>X173*K173</f>
        <v>0.46962400000000004</v>
      </c>
      <c r="Z173" s="139">
        <v>0</v>
      </c>
      <c r="AA173" s="140">
        <f>Z173*K173</f>
        <v>0</v>
      </c>
      <c r="AR173" s="15" t="s">
        <v>127</v>
      </c>
      <c r="AT173" s="15" t="s">
        <v>114</v>
      </c>
      <c r="AU173" s="15" t="s">
        <v>87</v>
      </c>
      <c r="AY173" s="15" t="s">
        <v>113</v>
      </c>
      <c r="BE173" s="141">
        <f>IF(U173="základní",N173,0)</f>
        <v>0</v>
      </c>
      <c r="BF173" s="141">
        <f>IF(U173="snížená",N173,0)</f>
        <v>0</v>
      </c>
      <c r="BG173" s="141">
        <f>IF(U173="zákl. přenesená",N173,0)</f>
        <v>0</v>
      </c>
      <c r="BH173" s="141">
        <f>IF(U173="sníž. přenesená",N173,0)</f>
        <v>0</v>
      </c>
      <c r="BI173" s="141">
        <f>IF(U173="nulová",N173,0)</f>
        <v>0</v>
      </c>
      <c r="BJ173" s="15" t="s">
        <v>9</v>
      </c>
      <c r="BK173" s="141">
        <f>ROUND(L173*K173,0)</f>
        <v>0</v>
      </c>
      <c r="BL173" s="15" t="s">
        <v>127</v>
      </c>
      <c r="BM173" s="15" t="s">
        <v>297</v>
      </c>
    </row>
    <row r="174" spans="2:65" s="10" customFormat="1" ht="22.5" customHeight="1" x14ac:dyDescent="0.3">
      <c r="B174" s="147"/>
      <c r="C174" s="148"/>
      <c r="D174" s="148"/>
      <c r="E174" s="149" t="s">
        <v>3</v>
      </c>
      <c r="F174" s="249" t="s">
        <v>298</v>
      </c>
      <c r="G174" s="246"/>
      <c r="H174" s="246"/>
      <c r="I174" s="246"/>
      <c r="J174" s="148"/>
      <c r="K174" s="150">
        <v>49.96</v>
      </c>
      <c r="L174" s="148"/>
      <c r="M174" s="148"/>
      <c r="N174" s="148"/>
      <c r="O174" s="148"/>
      <c r="P174" s="148"/>
      <c r="Q174" s="148"/>
      <c r="R174" s="151"/>
      <c r="T174" s="152"/>
      <c r="U174" s="148"/>
      <c r="V174" s="148"/>
      <c r="W174" s="148"/>
      <c r="X174" s="148"/>
      <c r="Y174" s="148"/>
      <c r="Z174" s="148"/>
      <c r="AA174" s="153"/>
      <c r="AT174" s="154" t="s">
        <v>199</v>
      </c>
      <c r="AU174" s="154" t="s">
        <v>87</v>
      </c>
      <c r="AV174" s="10" t="s">
        <v>87</v>
      </c>
      <c r="AW174" s="10" t="s">
        <v>32</v>
      </c>
      <c r="AX174" s="10" t="s">
        <v>9</v>
      </c>
      <c r="AY174" s="154" t="s">
        <v>113</v>
      </c>
    </row>
    <row r="175" spans="2:65" s="1" customFormat="1" ht="22.5" customHeight="1" x14ac:dyDescent="0.3">
      <c r="B175" s="132"/>
      <c r="C175" s="133" t="s">
        <v>299</v>
      </c>
      <c r="D175" s="133" t="s">
        <v>114</v>
      </c>
      <c r="E175" s="134" t="s">
        <v>300</v>
      </c>
      <c r="F175" s="217" t="s">
        <v>301</v>
      </c>
      <c r="G175" s="218"/>
      <c r="H175" s="218"/>
      <c r="I175" s="218"/>
      <c r="J175" s="135" t="s">
        <v>160</v>
      </c>
      <c r="K175" s="136">
        <v>49.96</v>
      </c>
      <c r="L175" s="219"/>
      <c r="M175" s="218"/>
      <c r="N175" s="219">
        <f>ROUND(L175*K175,0)</f>
        <v>0</v>
      </c>
      <c r="O175" s="218"/>
      <c r="P175" s="218"/>
      <c r="Q175" s="218"/>
      <c r="R175" s="137"/>
      <c r="T175" s="138" t="s">
        <v>3</v>
      </c>
      <c r="U175" s="38" t="s">
        <v>39</v>
      </c>
      <c r="V175" s="139">
        <v>0.371</v>
      </c>
      <c r="W175" s="139">
        <f>V175*K175</f>
        <v>18.535160000000001</v>
      </c>
      <c r="X175" s="139">
        <v>0</v>
      </c>
      <c r="Y175" s="139">
        <f>X175*K175</f>
        <v>0</v>
      </c>
      <c r="Z175" s="139">
        <v>0</v>
      </c>
      <c r="AA175" s="140">
        <f>Z175*K175</f>
        <v>0</v>
      </c>
      <c r="AR175" s="15" t="s">
        <v>127</v>
      </c>
      <c r="AT175" s="15" t="s">
        <v>114</v>
      </c>
      <c r="AU175" s="15" t="s">
        <v>87</v>
      </c>
      <c r="AY175" s="15" t="s">
        <v>113</v>
      </c>
      <c r="BE175" s="141">
        <f>IF(U175="základní",N175,0)</f>
        <v>0</v>
      </c>
      <c r="BF175" s="141">
        <f>IF(U175="snížená",N175,0)</f>
        <v>0</v>
      </c>
      <c r="BG175" s="141">
        <f>IF(U175="zákl. přenesená",N175,0)</f>
        <v>0</v>
      </c>
      <c r="BH175" s="141">
        <f>IF(U175="sníž. přenesená",N175,0)</f>
        <v>0</v>
      </c>
      <c r="BI175" s="141">
        <f>IF(U175="nulová",N175,0)</f>
        <v>0</v>
      </c>
      <c r="BJ175" s="15" t="s">
        <v>9</v>
      </c>
      <c r="BK175" s="141">
        <f>ROUND(L175*K175,0)</f>
        <v>0</v>
      </c>
      <c r="BL175" s="15" t="s">
        <v>127</v>
      </c>
      <c r="BM175" s="15" t="s">
        <v>302</v>
      </c>
    </row>
    <row r="176" spans="2:65" s="9" customFormat="1" ht="29.85" customHeight="1" x14ac:dyDescent="0.3">
      <c r="B176" s="122"/>
      <c r="C176" s="123"/>
      <c r="D176" s="142" t="s">
        <v>187</v>
      </c>
      <c r="E176" s="142"/>
      <c r="F176" s="142"/>
      <c r="G176" s="142"/>
      <c r="H176" s="142"/>
      <c r="I176" s="142"/>
      <c r="J176" s="142"/>
      <c r="K176" s="142"/>
      <c r="L176" s="142"/>
      <c r="M176" s="142"/>
      <c r="N176" s="214">
        <f>BK176</f>
        <v>0</v>
      </c>
      <c r="O176" s="215"/>
      <c r="P176" s="215"/>
      <c r="Q176" s="215"/>
      <c r="R176" s="125"/>
      <c r="T176" s="126"/>
      <c r="U176" s="123"/>
      <c r="V176" s="123"/>
      <c r="W176" s="127">
        <f>SUM(W177:W181)</f>
        <v>106.88050000000001</v>
      </c>
      <c r="X176" s="123"/>
      <c r="Y176" s="127">
        <f>SUM(Y177:Y181)</f>
        <v>107.70700000000001</v>
      </c>
      <c r="Z176" s="123"/>
      <c r="AA176" s="128">
        <f>SUM(AA177:AA181)</f>
        <v>0</v>
      </c>
      <c r="AR176" s="129" t="s">
        <v>9</v>
      </c>
      <c r="AT176" s="130" t="s">
        <v>72</v>
      </c>
      <c r="AU176" s="130" t="s">
        <v>9</v>
      </c>
      <c r="AY176" s="129" t="s">
        <v>113</v>
      </c>
      <c r="BK176" s="131">
        <f>SUM(BK177:BK181)</f>
        <v>0</v>
      </c>
    </row>
    <row r="177" spans="2:65" s="1" customFormat="1" ht="31.5" customHeight="1" x14ac:dyDescent="0.3">
      <c r="B177" s="132"/>
      <c r="C177" s="133" t="s">
        <v>303</v>
      </c>
      <c r="D177" s="133" t="s">
        <v>114</v>
      </c>
      <c r="E177" s="134" t="s">
        <v>304</v>
      </c>
      <c r="F177" s="217" t="s">
        <v>305</v>
      </c>
      <c r="G177" s="218"/>
      <c r="H177" s="218"/>
      <c r="I177" s="218"/>
      <c r="J177" s="135" t="s">
        <v>167</v>
      </c>
      <c r="K177" s="136">
        <v>62.7</v>
      </c>
      <c r="L177" s="219"/>
      <c r="M177" s="218"/>
      <c r="N177" s="219">
        <f>ROUND(L177*K177,0)</f>
        <v>0</v>
      </c>
      <c r="O177" s="218"/>
      <c r="P177" s="218"/>
      <c r="Q177" s="218"/>
      <c r="R177" s="137"/>
      <c r="T177" s="138" t="s">
        <v>3</v>
      </c>
      <c r="U177" s="38" t="s">
        <v>39</v>
      </c>
      <c r="V177" s="139">
        <v>1.6950000000000001</v>
      </c>
      <c r="W177" s="139">
        <f>V177*K177</f>
        <v>106.27650000000001</v>
      </c>
      <c r="X177" s="139">
        <v>1.7</v>
      </c>
      <c r="Y177" s="139">
        <f>X177*K177</f>
        <v>106.59</v>
      </c>
      <c r="Z177" s="139">
        <v>0</v>
      </c>
      <c r="AA177" s="140">
        <f>Z177*K177</f>
        <v>0</v>
      </c>
      <c r="AR177" s="15" t="s">
        <v>127</v>
      </c>
      <c r="AT177" s="15" t="s">
        <v>114</v>
      </c>
      <c r="AU177" s="15" t="s">
        <v>87</v>
      </c>
      <c r="AY177" s="15" t="s">
        <v>113</v>
      </c>
      <c r="BE177" s="141">
        <f>IF(U177="základní",N177,0)</f>
        <v>0</v>
      </c>
      <c r="BF177" s="141">
        <f>IF(U177="snížená",N177,0)</f>
        <v>0</v>
      </c>
      <c r="BG177" s="141">
        <f>IF(U177="zákl. přenesená",N177,0)</f>
        <v>0</v>
      </c>
      <c r="BH177" s="141">
        <f>IF(U177="sníž. přenesená",N177,0)</f>
        <v>0</v>
      </c>
      <c r="BI177" s="141">
        <f>IF(U177="nulová",N177,0)</f>
        <v>0</v>
      </c>
      <c r="BJ177" s="15" t="s">
        <v>9</v>
      </c>
      <c r="BK177" s="141">
        <f>ROUND(L177*K177,0)</f>
        <v>0</v>
      </c>
      <c r="BL177" s="15" t="s">
        <v>127</v>
      </c>
      <c r="BM177" s="15" t="s">
        <v>306</v>
      </c>
    </row>
    <row r="178" spans="2:65" s="10" customFormat="1" ht="31.5" customHeight="1" x14ac:dyDescent="0.3">
      <c r="B178" s="147"/>
      <c r="C178" s="148"/>
      <c r="D178" s="148"/>
      <c r="E178" s="149" t="s">
        <v>3</v>
      </c>
      <c r="F178" s="249" t="s">
        <v>307</v>
      </c>
      <c r="G178" s="246"/>
      <c r="H178" s="246"/>
      <c r="I178" s="246"/>
      <c r="J178" s="148"/>
      <c r="K178" s="150">
        <v>58.3</v>
      </c>
      <c r="L178" s="148"/>
      <c r="M178" s="148"/>
      <c r="N178" s="148"/>
      <c r="O178" s="148"/>
      <c r="P178" s="148"/>
      <c r="Q178" s="148"/>
      <c r="R178" s="151"/>
      <c r="T178" s="152"/>
      <c r="U178" s="148"/>
      <c r="V178" s="148"/>
      <c r="W178" s="148"/>
      <c r="X178" s="148"/>
      <c r="Y178" s="148"/>
      <c r="Z178" s="148"/>
      <c r="AA178" s="153"/>
      <c r="AT178" s="154" t="s">
        <v>199</v>
      </c>
      <c r="AU178" s="154" t="s">
        <v>87</v>
      </c>
      <c r="AV178" s="10" t="s">
        <v>87</v>
      </c>
      <c r="AW178" s="10" t="s">
        <v>32</v>
      </c>
      <c r="AX178" s="10" t="s">
        <v>73</v>
      </c>
      <c r="AY178" s="154" t="s">
        <v>113</v>
      </c>
    </row>
    <row r="179" spans="2:65" s="10" customFormat="1" ht="31.5" customHeight="1" x14ac:dyDescent="0.3">
      <c r="B179" s="147"/>
      <c r="C179" s="148"/>
      <c r="D179" s="148"/>
      <c r="E179" s="149" t="s">
        <v>3</v>
      </c>
      <c r="F179" s="245" t="s">
        <v>308</v>
      </c>
      <c r="G179" s="246"/>
      <c r="H179" s="246"/>
      <c r="I179" s="246"/>
      <c r="J179" s="148"/>
      <c r="K179" s="150">
        <v>4.4000000000000004</v>
      </c>
      <c r="L179" s="148"/>
      <c r="M179" s="148"/>
      <c r="N179" s="148"/>
      <c r="O179" s="148"/>
      <c r="P179" s="148"/>
      <c r="Q179" s="148"/>
      <c r="R179" s="151"/>
      <c r="T179" s="152"/>
      <c r="U179" s="148"/>
      <c r="V179" s="148"/>
      <c r="W179" s="148"/>
      <c r="X179" s="148"/>
      <c r="Y179" s="148"/>
      <c r="Z179" s="148"/>
      <c r="AA179" s="153"/>
      <c r="AT179" s="154" t="s">
        <v>199</v>
      </c>
      <c r="AU179" s="154" t="s">
        <v>87</v>
      </c>
      <c r="AV179" s="10" t="s">
        <v>87</v>
      </c>
      <c r="AW179" s="10" t="s">
        <v>32</v>
      </c>
      <c r="AX179" s="10" t="s">
        <v>73</v>
      </c>
      <c r="AY179" s="154" t="s">
        <v>113</v>
      </c>
    </row>
    <row r="180" spans="2:65" s="11" customFormat="1" ht="22.5" customHeight="1" x14ac:dyDescent="0.3">
      <c r="B180" s="155"/>
      <c r="C180" s="156"/>
      <c r="D180" s="156"/>
      <c r="E180" s="157" t="s">
        <v>176</v>
      </c>
      <c r="F180" s="247" t="s">
        <v>201</v>
      </c>
      <c r="G180" s="248"/>
      <c r="H180" s="248"/>
      <c r="I180" s="248"/>
      <c r="J180" s="156"/>
      <c r="K180" s="158">
        <v>62.7</v>
      </c>
      <c r="L180" s="156"/>
      <c r="M180" s="156"/>
      <c r="N180" s="156"/>
      <c r="O180" s="156"/>
      <c r="P180" s="156"/>
      <c r="Q180" s="156"/>
      <c r="R180" s="159"/>
      <c r="T180" s="160"/>
      <c r="U180" s="156"/>
      <c r="V180" s="156"/>
      <c r="W180" s="156"/>
      <c r="X180" s="156"/>
      <c r="Y180" s="156"/>
      <c r="Z180" s="156"/>
      <c r="AA180" s="161"/>
      <c r="AT180" s="162" t="s">
        <v>199</v>
      </c>
      <c r="AU180" s="162" t="s">
        <v>87</v>
      </c>
      <c r="AV180" s="11" t="s">
        <v>127</v>
      </c>
      <c r="AW180" s="11" t="s">
        <v>32</v>
      </c>
      <c r="AX180" s="11" t="s">
        <v>9</v>
      </c>
      <c r="AY180" s="162" t="s">
        <v>113</v>
      </c>
    </row>
    <row r="181" spans="2:65" s="1" customFormat="1" ht="31.5" customHeight="1" x14ac:dyDescent="0.3">
      <c r="B181" s="132"/>
      <c r="C181" s="133" t="s">
        <v>309</v>
      </c>
      <c r="D181" s="133" t="s">
        <v>114</v>
      </c>
      <c r="E181" s="134" t="s">
        <v>310</v>
      </c>
      <c r="F181" s="217" t="s">
        <v>311</v>
      </c>
      <c r="G181" s="218"/>
      <c r="H181" s="218"/>
      <c r="I181" s="218"/>
      <c r="J181" s="135" t="s">
        <v>167</v>
      </c>
      <c r="K181" s="136">
        <v>0.5</v>
      </c>
      <c r="L181" s="219"/>
      <c r="M181" s="218"/>
      <c r="N181" s="219">
        <f>ROUND(L181*K181,0)</f>
        <v>0</v>
      </c>
      <c r="O181" s="218"/>
      <c r="P181" s="218"/>
      <c r="Q181" s="218"/>
      <c r="R181" s="137"/>
      <c r="T181" s="138" t="s">
        <v>3</v>
      </c>
      <c r="U181" s="38" t="s">
        <v>39</v>
      </c>
      <c r="V181" s="139">
        <v>1.208</v>
      </c>
      <c r="W181" s="139">
        <f>V181*K181</f>
        <v>0.60399999999999998</v>
      </c>
      <c r="X181" s="139">
        <v>2.234</v>
      </c>
      <c r="Y181" s="139">
        <f>X181*K181</f>
        <v>1.117</v>
      </c>
      <c r="Z181" s="139">
        <v>0</v>
      </c>
      <c r="AA181" s="140">
        <f>Z181*K181</f>
        <v>0</v>
      </c>
      <c r="AR181" s="15" t="s">
        <v>127</v>
      </c>
      <c r="AT181" s="15" t="s">
        <v>114</v>
      </c>
      <c r="AU181" s="15" t="s">
        <v>87</v>
      </c>
      <c r="AY181" s="15" t="s">
        <v>113</v>
      </c>
      <c r="BE181" s="141">
        <f>IF(U181="základní",N181,0)</f>
        <v>0</v>
      </c>
      <c r="BF181" s="141">
        <f>IF(U181="snížená",N181,0)</f>
        <v>0</v>
      </c>
      <c r="BG181" s="141">
        <f>IF(U181="zákl. přenesená",N181,0)</f>
        <v>0</v>
      </c>
      <c r="BH181" s="141">
        <f>IF(U181="sníž. přenesená",N181,0)</f>
        <v>0</v>
      </c>
      <c r="BI181" s="141">
        <f>IF(U181="nulová",N181,0)</f>
        <v>0</v>
      </c>
      <c r="BJ181" s="15" t="s">
        <v>9</v>
      </c>
      <c r="BK181" s="141">
        <f>ROUND(L181*K181,0)</f>
        <v>0</v>
      </c>
      <c r="BL181" s="15" t="s">
        <v>127</v>
      </c>
      <c r="BM181" s="15" t="s">
        <v>312</v>
      </c>
    </row>
    <row r="182" spans="2:65" s="9" customFormat="1" ht="29.85" customHeight="1" x14ac:dyDescent="0.3">
      <c r="B182" s="122"/>
      <c r="C182" s="123"/>
      <c r="D182" s="142" t="s">
        <v>188</v>
      </c>
      <c r="E182" s="142"/>
      <c r="F182" s="142"/>
      <c r="G182" s="142"/>
      <c r="H182" s="142"/>
      <c r="I182" s="142"/>
      <c r="J182" s="142"/>
      <c r="K182" s="142"/>
      <c r="L182" s="142"/>
      <c r="M182" s="142"/>
      <c r="N182" s="214">
        <f>BK182</f>
        <v>0</v>
      </c>
      <c r="O182" s="215"/>
      <c r="P182" s="215"/>
      <c r="Q182" s="215"/>
      <c r="R182" s="125"/>
      <c r="T182" s="126"/>
      <c r="U182" s="123"/>
      <c r="V182" s="123"/>
      <c r="W182" s="127">
        <f>SUM(W183:W193)</f>
        <v>150.24279999999999</v>
      </c>
      <c r="X182" s="123"/>
      <c r="Y182" s="127">
        <f>SUM(Y183:Y193)</f>
        <v>3.3920439999999998</v>
      </c>
      <c r="Z182" s="123"/>
      <c r="AA182" s="128">
        <f>SUM(AA183:AA193)</f>
        <v>0</v>
      </c>
      <c r="AR182" s="129" t="s">
        <v>9</v>
      </c>
      <c r="AT182" s="130" t="s">
        <v>72</v>
      </c>
      <c r="AU182" s="130" t="s">
        <v>9</v>
      </c>
      <c r="AY182" s="129" t="s">
        <v>113</v>
      </c>
      <c r="BK182" s="131">
        <f>SUM(BK183:BK193)</f>
        <v>0</v>
      </c>
    </row>
    <row r="183" spans="2:65" s="1" customFormat="1" ht="22.5" customHeight="1" x14ac:dyDescent="0.3">
      <c r="B183" s="132"/>
      <c r="C183" s="133" t="s">
        <v>313</v>
      </c>
      <c r="D183" s="133" t="s">
        <v>114</v>
      </c>
      <c r="E183" s="134" t="s">
        <v>314</v>
      </c>
      <c r="F183" s="217" t="s">
        <v>315</v>
      </c>
      <c r="G183" s="218"/>
      <c r="H183" s="218"/>
      <c r="I183" s="218"/>
      <c r="J183" s="135" t="s">
        <v>160</v>
      </c>
      <c r="K183" s="136">
        <v>564.4</v>
      </c>
      <c r="L183" s="219"/>
      <c r="M183" s="218"/>
      <c r="N183" s="219">
        <f>ROUND(L183*K183,0)</f>
        <v>0</v>
      </c>
      <c r="O183" s="218"/>
      <c r="P183" s="218"/>
      <c r="Q183" s="218"/>
      <c r="R183" s="137"/>
      <c r="T183" s="138" t="s">
        <v>3</v>
      </c>
      <c r="U183" s="38" t="s">
        <v>39</v>
      </c>
      <c r="V183" s="139">
        <v>2.9000000000000001E-2</v>
      </c>
      <c r="W183" s="139">
        <f>V183*K183</f>
        <v>16.367599999999999</v>
      </c>
      <c r="X183" s="139">
        <v>0</v>
      </c>
      <c r="Y183" s="139">
        <f>X183*K183</f>
        <v>0</v>
      </c>
      <c r="Z183" s="139">
        <v>0</v>
      </c>
      <c r="AA183" s="140">
        <f>Z183*K183</f>
        <v>0</v>
      </c>
      <c r="AR183" s="15" t="s">
        <v>127</v>
      </c>
      <c r="AT183" s="15" t="s">
        <v>114</v>
      </c>
      <c r="AU183" s="15" t="s">
        <v>87</v>
      </c>
      <c r="AY183" s="15" t="s">
        <v>113</v>
      </c>
      <c r="BE183" s="141">
        <f>IF(U183="základní",N183,0)</f>
        <v>0</v>
      </c>
      <c r="BF183" s="141">
        <f>IF(U183="snížená",N183,0)</f>
        <v>0</v>
      </c>
      <c r="BG183" s="141">
        <f>IF(U183="zákl. přenesená",N183,0)</f>
        <v>0</v>
      </c>
      <c r="BH183" s="141">
        <f>IF(U183="sníž. přenesená",N183,0)</f>
        <v>0</v>
      </c>
      <c r="BI183" s="141">
        <f>IF(U183="nulová",N183,0)</f>
        <v>0</v>
      </c>
      <c r="BJ183" s="15" t="s">
        <v>9</v>
      </c>
      <c r="BK183" s="141">
        <f>ROUND(L183*K183,0)</f>
        <v>0</v>
      </c>
      <c r="BL183" s="15" t="s">
        <v>127</v>
      </c>
      <c r="BM183" s="15" t="s">
        <v>316</v>
      </c>
    </row>
    <row r="184" spans="2:65" s="10" customFormat="1" ht="22.5" customHeight="1" x14ac:dyDescent="0.3">
      <c r="B184" s="147"/>
      <c r="C184" s="148"/>
      <c r="D184" s="148"/>
      <c r="E184" s="149" t="s">
        <v>3</v>
      </c>
      <c r="F184" s="249" t="s">
        <v>317</v>
      </c>
      <c r="G184" s="246"/>
      <c r="H184" s="246"/>
      <c r="I184" s="246"/>
      <c r="J184" s="148"/>
      <c r="K184" s="150">
        <v>564.4</v>
      </c>
      <c r="L184" s="148"/>
      <c r="M184" s="148"/>
      <c r="N184" s="148"/>
      <c r="O184" s="148"/>
      <c r="P184" s="148"/>
      <c r="Q184" s="148"/>
      <c r="R184" s="151"/>
      <c r="T184" s="152"/>
      <c r="U184" s="148"/>
      <c r="V184" s="148"/>
      <c r="W184" s="148"/>
      <c r="X184" s="148"/>
      <c r="Y184" s="148"/>
      <c r="Z184" s="148"/>
      <c r="AA184" s="153"/>
      <c r="AT184" s="154" t="s">
        <v>199</v>
      </c>
      <c r="AU184" s="154" t="s">
        <v>87</v>
      </c>
      <c r="AV184" s="10" t="s">
        <v>87</v>
      </c>
      <c r="AW184" s="10" t="s">
        <v>32</v>
      </c>
      <c r="AX184" s="10" t="s">
        <v>9</v>
      </c>
      <c r="AY184" s="154" t="s">
        <v>113</v>
      </c>
    </row>
    <row r="185" spans="2:65" s="1" customFormat="1" ht="31.5" customHeight="1" x14ac:dyDescent="0.3">
      <c r="B185" s="132"/>
      <c r="C185" s="133" t="s">
        <v>318</v>
      </c>
      <c r="D185" s="133" t="s">
        <v>114</v>
      </c>
      <c r="E185" s="134" t="s">
        <v>319</v>
      </c>
      <c r="F185" s="217" t="s">
        <v>320</v>
      </c>
      <c r="G185" s="218"/>
      <c r="H185" s="218"/>
      <c r="I185" s="218"/>
      <c r="J185" s="135" t="s">
        <v>160</v>
      </c>
      <c r="K185" s="136">
        <v>564.4</v>
      </c>
      <c r="L185" s="219"/>
      <c r="M185" s="218"/>
      <c r="N185" s="219">
        <f>ROUND(L185*K185,0)</f>
        <v>0</v>
      </c>
      <c r="O185" s="218"/>
      <c r="P185" s="218"/>
      <c r="Q185" s="218"/>
      <c r="R185" s="137"/>
      <c r="T185" s="138" t="s">
        <v>3</v>
      </c>
      <c r="U185" s="38" t="s">
        <v>39</v>
      </c>
      <c r="V185" s="139">
        <v>6.4000000000000001E-2</v>
      </c>
      <c r="W185" s="139">
        <f>V185*K185</f>
        <v>36.121600000000001</v>
      </c>
      <c r="X185" s="139">
        <v>0</v>
      </c>
      <c r="Y185" s="139">
        <f>X185*K185</f>
        <v>0</v>
      </c>
      <c r="Z185" s="139">
        <v>0</v>
      </c>
      <c r="AA185" s="140">
        <f>Z185*K185</f>
        <v>0</v>
      </c>
      <c r="AR185" s="15" t="s">
        <v>127</v>
      </c>
      <c r="AT185" s="15" t="s">
        <v>114</v>
      </c>
      <c r="AU185" s="15" t="s">
        <v>87</v>
      </c>
      <c r="AY185" s="15" t="s">
        <v>113</v>
      </c>
      <c r="BE185" s="141">
        <f>IF(U185="základní",N185,0)</f>
        <v>0</v>
      </c>
      <c r="BF185" s="141">
        <f>IF(U185="snížená",N185,0)</f>
        <v>0</v>
      </c>
      <c r="BG185" s="141">
        <f>IF(U185="zákl. přenesená",N185,0)</f>
        <v>0</v>
      </c>
      <c r="BH185" s="141">
        <f>IF(U185="sníž. přenesená",N185,0)</f>
        <v>0</v>
      </c>
      <c r="BI185" s="141">
        <f>IF(U185="nulová",N185,0)</f>
        <v>0</v>
      </c>
      <c r="BJ185" s="15" t="s">
        <v>9</v>
      </c>
      <c r="BK185" s="141">
        <f>ROUND(L185*K185,0)</f>
        <v>0</v>
      </c>
      <c r="BL185" s="15" t="s">
        <v>127</v>
      </c>
      <c r="BM185" s="15" t="s">
        <v>321</v>
      </c>
    </row>
    <row r="186" spans="2:65" s="10" customFormat="1" ht="22.5" customHeight="1" x14ac:dyDescent="0.3">
      <c r="B186" s="147"/>
      <c r="C186" s="148"/>
      <c r="D186" s="148"/>
      <c r="E186" s="149" t="s">
        <v>3</v>
      </c>
      <c r="F186" s="249" t="s">
        <v>317</v>
      </c>
      <c r="G186" s="246"/>
      <c r="H186" s="246"/>
      <c r="I186" s="246"/>
      <c r="J186" s="148"/>
      <c r="K186" s="150">
        <v>564.4</v>
      </c>
      <c r="L186" s="148"/>
      <c r="M186" s="148"/>
      <c r="N186" s="148"/>
      <c r="O186" s="148"/>
      <c r="P186" s="148"/>
      <c r="Q186" s="148"/>
      <c r="R186" s="151"/>
      <c r="T186" s="152"/>
      <c r="U186" s="148"/>
      <c r="V186" s="148"/>
      <c r="W186" s="148"/>
      <c r="X186" s="148"/>
      <c r="Y186" s="148"/>
      <c r="Z186" s="148"/>
      <c r="AA186" s="153"/>
      <c r="AT186" s="154" t="s">
        <v>199</v>
      </c>
      <c r="AU186" s="154" t="s">
        <v>87</v>
      </c>
      <c r="AV186" s="10" t="s">
        <v>87</v>
      </c>
      <c r="AW186" s="10" t="s">
        <v>32</v>
      </c>
      <c r="AX186" s="10" t="s">
        <v>9</v>
      </c>
      <c r="AY186" s="154" t="s">
        <v>113</v>
      </c>
    </row>
    <row r="187" spans="2:65" s="1" customFormat="1" ht="31.5" customHeight="1" x14ac:dyDescent="0.3">
      <c r="B187" s="132"/>
      <c r="C187" s="133" t="s">
        <v>322</v>
      </c>
      <c r="D187" s="133" t="s">
        <v>114</v>
      </c>
      <c r="E187" s="134" t="s">
        <v>323</v>
      </c>
      <c r="F187" s="217" t="s">
        <v>324</v>
      </c>
      <c r="G187" s="218"/>
      <c r="H187" s="218"/>
      <c r="I187" s="218"/>
      <c r="J187" s="135" t="s">
        <v>160</v>
      </c>
      <c r="K187" s="136">
        <v>564.4</v>
      </c>
      <c r="L187" s="219"/>
      <c r="M187" s="218"/>
      <c r="N187" s="219">
        <f>ROUND(L187*K187,0)</f>
        <v>0</v>
      </c>
      <c r="O187" s="218"/>
      <c r="P187" s="218"/>
      <c r="Q187" s="218"/>
      <c r="R187" s="137"/>
      <c r="T187" s="138" t="s">
        <v>3</v>
      </c>
      <c r="U187" s="38" t="s">
        <v>39</v>
      </c>
      <c r="V187" s="139">
        <v>4.0000000000000001E-3</v>
      </c>
      <c r="W187" s="139">
        <f>V187*K187</f>
        <v>2.2576000000000001</v>
      </c>
      <c r="X187" s="139">
        <v>6.0099999999999997E-3</v>
      </c>
      <c r="Y187" s="139">
        <f>X187*K187</f>
        <v>3.3920439999999998</v>
      </c>
      <c r="Z187" s="139">
        <v>0</v>
      </c>
      <c r="AA187" s="140">
        <f>Z187*K187</f>
        <v>0</v>
      </c>
      <c r="AR187" s="15" t="s">
        <v>127</v>
      </c>
      <c r="AT187" s="15" t="s">
        <v>114</v>
      </c>
      <c r="AU187" s="15" t="s">
        <v>87</v>
      </c>
      <c r="AY187" s="15" t="s">
        <v>113</v>
      </c>
      <c r="BE187" s="141">
        <f>IF(U187="základní",N187,0)</f>
        <v>0</v>
      </c>
      <c r="BF187" s="141">
        <f>IF(U187="snížená",N187,0)</f>
        <v>0</v>
      </c>
      <c r="BG187" s="141">
        <f>IF(U187="zákl. přenesená",N187,0)</f>
        <v>0</v>
      </c>
      <c r="BH187" s="141">
        <f>IF(U187="sníž. přenesená",N187,0)</f>
        <v>0</v>
      </c>
      <c r="BI187" s="141">
        <f>IF(U187="nulová",N187,0)</f>
        <v>0</v>
      </c>
      <c r="BJ187" s="15" t="s">
        <v>9</v>
      </c>
      <c r="BK187" s="141">
        <f>ROUND(L187*K187,0)</f>
        <v>0</v>
      </c>
      <c r="BL187" s="15" t="s">
        <v>127</v>
      </c>
      <c r="BM187" s="15" t="s">
        <v>325</v>
      </c>
    </row>
    <row r="188" spans="2:65" s="10" customFormat="1" ht="22.5" customHeight="1" x14ac:dyDescent="0.3">
      <c r="B188" s="147"/>
      <c r="C188" s="148"/>
      <c r="D188" s="148"/>
      <c r="E188" s="149" t="s">
        <v>3</v>
      </c>
      <c r="F188" s="249" t="s">
        <v>158</v>
      </c>
      <c r="G188" s="246"/>
      <c r="H188" s="246"/>
      <c r="I188" s="246"/>
      <c r="J188" s="148"/>
      <c r="K188" s="150">
        <v>564.4</v>
      </c>
      <c r="L188" s="148"/>
      <c r="M188" s="148"/>
      <c r="N188" s="148"/>
      <c r="O188" s="148"/>
      <c r="P188" s="148"/>
      <c r="Q188" s="148"/>
      <c r="R188" s="151"/>
      <c r="T188" s="152"/>
      <c r="U188" s="148"/>
      <c r="V188" s="148"/>
      <c r="W188" s="148"/>
      <c r="X188" s="148"/>
      <c r="Y188" s="148"/>
      <c r="Z188" s="148"/>
      <c r="AA188" s="153"/>
      <c r="AT188" s="154" t="s">
        <v>199</v>
      </c>
      <c r="AU188" s="154" t="s">
        <v>87</v>
      </c>
      <c r="AV188" s="10" t="s">
        <v>87</v>
      </c>
      <c r="AW188" s="10" t="s">
        <v>32</v>
      </c>
      <c r="AX188" s="10" t="s">
        <v>9</v>
      </c>
      <c r="AY188" s="154" t="s">
        <v>113</v>
      </c>
    </row>
    <row r="189" spans="2:65" s="1" customFormat="1" ht="31.5" customHeight="1" x14ac:dyDescent="0.3">
      <c r="B189" s="132"/>
      <c r="C189" s="133" t="s">
        <v>326</v>
      </c>
      <c r="D189" s="133" t="s">
        <v>114</v>
      </c>
      <c r="E189" s="134" t="s">
        <v>327</v>
      </c>
      <c r="F189" s="217" t="s">
        <v>328</v>
      </c>
      <c r="G189" s="218"/>
      <c r="H189" s="218"/>
      <c r="I189" s="218"/>
      <c r="J189" s="135" t="s">
        <v>160</v>
      </c>
      <c r="K189" s="136">
        <v>920</v>
      </c>
      <c r="L189" s="219"/>
      <c r="M189" s="218"/>
      <c r="N189" s="219">
        <f>ROUND(L189*K189,0)</f>
        <v>0</v>
      </c>
      <c r="O189" s="218"/>
      <c r="P189" s="218"/>
      <c r="Q189" s="218"/>
      <c r="R189" s="137"/>
      <c r="T189" s="138" t="s">
        <v>3</v>
      </c>
      <c r="U189" s="38" t="s">
        <v>39</v>
      </c>
      <c r="V189" s="139">
        <v>2E-3</v>
      </c>
      <c r="W189" s="139">
        <f>V189*K189</f>
        <v>1.84</v>
      </c>
      <c r="X189" s="139">
        <v>0</v>
      </c>
      <c r="Y189" s="139">
        <f>X189*K189</f>
        <v>0</v>
      </c>
      <c r="Z189" s="139">
        <v>0</v>
      </c>
      <c r="AA189" s="140">
        <f>Z189*K189</f>
        <v>0</v>
      </c>
      <c r="AR189" s="15" t="s">
        <v>127</v>
      </c>
      <c r="AT189" s="15" t="s">
        <v>114</v>
      </c>
      <c r="AU189" s="15" t="s">
        <v>87</v>
      </c>
      <c r="AY189" s="15" t="s">
        <v>113</v>
      </c>
      <c r="BE189" s="141">
        <f>IF(U189="základní",N189,0)</f>
        <v>0</v>
      </c>
      <c r="BF189" s="141">
        <f>IF(U189="snížená",N189,0)</f>
        <v>0</v>
      </c>
      <c r="BG189" s="141">
        <f>IF(U189="zákl. přenesená",N189,0)</f>
        <v>0</v>
      </c>
      <c r="BH189" s="141">
        <f>IF(U189="sníž. přenesená",N189,0)</f>
        <v>0</v>
      </c>
      <c r="BI189" s="141">
        <f>IF(U189="nulová",N189,0)</f>
        <v>0</v>
      </c>
      <c r="BJ189" s="15" t="s">
        <v>9</v>
      </c>
      <c r="BK189" s="141">
        <f>ROUND(L189*K189,0)</f>
        <v>0</v>
      </c>
      <c r="BL189" s="15" t="s">
        <v>127</v>
      </c>
      <c r="BM189" s="15" t="s">
        <v>329</v>
      </c>
    </row>
    <row r="190" spans="2:65" s="10" customFormat="1" ht="22.5" customHeight="1" x14ac:dyDescent="0.3">
      <c r="B190" s="147"/>
      <c r="C190" s="148"/>
      <c r="D190" s="148"/>
      <c r="E190" s="149" t="s">
        <v>3</v>
      </c>
      <c r="F190" s="249" t="s">
        <v>162</v>
      </c>
      <c r="G190" s="246"/>
      <c r="H190" s="246"/>
      <c r="I190" s="246"/>
      <c r="J190" s="148"/>
      <c r="K190" s="150">
        <v>920</v>
      </c>
      <c r="L190" s="148"/>
      <c r="M190" s="148"/>
      <c r="N190" s="148"/>
      <c r="O190" s="148"/>
      <c r="P190" s="148"/>
      <c r="Q190" s="148"/>
      <c r="R190" s="151"/>
      <c r="T190" s="152"/>
      <c r="U190" s="148"/>
      <c r="V190" s="148"/>
      <c r="W190" s="148"/>
      <c r="X190" s="148"/>
      <c r="Y190" s="148"/>
      <c r="Z190" s="148"/>
      <c r="AA190" s="153"/>
      <c r="AT190" s="154" t="s">
        <v>199</v>
      </c>
      <c r="AU190" s="154" t="s">
        <v>87</v>
      </c>
      <c r="AV190" s="10" t="s">
        <v>87</v>
      </c>
      <c r="AW190" s="10" t="s">
        <v>32</v>
      </c>
      <c r="AX190" s="10" t="s">
        <v>9</v>
      </c>
      <c r="AY190" s="154" t="s">
        <v>113</v>
      </c>
    </row>
    <row r="191" spans="2:65" s="1" customFormat="1" ht="31.5" customHeight="1" x14ac:dyDescent="0.3">
      <c r="B191" s="132"/>
      <c r="C191" s="133" t="s">
        <v>330</v>
      </c>
      <c r="D191" s="133" t="s">
        <v>114</v>
      </c>
      <c r="E191" s="134" t="s">
        <v>331</v>
      </c>
      <c r="F191" s="217" t="s">
        <v>332</v>
      </c>
      <c r="G191" s="218"/>
      <c r="H191" s="218"/>
      <c r="I191" s="218"/>
      <c r="J191" s="135" t="s">
        <v>160</v>
      </c>
      <c r="K191" s="136">
        <v>920</v>
      </c>
      <c r="L191" s="219"/>
      <c r="M191" s="218"/>
      <c r="N191" s="219">
        <f>ROUND(L191*K191,0)</f>
        <v>0</v>
      </c>
      <c r="O191" s="218"/>
      <c r="P191" s="218"/>
      <c r="Q191" s="218"/>
      <c r="R191" s="137"/>
      <c r="T191" s="138" t="s">
        <v>3</v>
      </c>
      <c r="U191" s="38" t="s">
        <v>39</v>
      </c>
      <c r="V191" s="139">
        <v>7.0999999999999994E-2</v>
      </c>
      <c r="W191" s="139">
        <f>V191*K191</f>
        <v>65.319999999999993</v>
      </c>
      <c r="X191" s="139">
        <v>0</v>
      </c>
      <c r="Y191" s="139">
        <f>X191*K191</f>
        <v>0</v>
      </c>
      <c r="Z191" s="139">
        <v>0</v>
      </c>
      <c r="AA191" s="140">
        <f>Z191*K191</f>
        <v>0</v>
      </c>
      <c r="AR191" s="15" t="s">
        <v>127</v>
      </c>
      <c r="AT191" s="15" t="s">
        <v>114</v>
      </c>
      <c r="AU191" s="15" t="s">
        <v>87</v>
      </c>
      <c r="AY191" s="15" t="s">
        <v>113</v>
      </c>
      <c r="BE191" s="141">
        <f>IF(U191="základní",N191,0)</f>
        <v>0</v>
      </c>
      <c r="BF191" s="141">
        <f>IF(U191="snížená",N191,0)</f>
        <v>0</v>
      </c>
      <c r="BG191" s="141">
        <f>IF(U191="zákl. přenesená",N191,0)</f>
        <v>0</v>
      </c>
      <c r="BH191" s="141">
        <f>IF(U191="sníž. přenesená",N191,0)</f>
        <v>0</v>
      </c>
      <c r="BI191" s="141">
        <f>IF(U191="nulová",N191,0)</f>
        <v>0</v>
      </c>
      <c r="BJ191" s="15" t="s">
        <v>9</v>
      </c>
      <c r="BK191" s="141">
        <f>ROUND(L191*K191,0)</f>
        <v>0</v>
      </c>
      <c r="BL191" s="15" t="s">
        <v>127</v>
      </c>
      <c r="BM191" s="15" t="s">
        <v>333</v>
      </c>
    </row>
    <row r="192" spans="2:65" s="10" customFormat="1" ht="22.5" customHeight="1" x14ac:dyDescent="0.3">
      <c r="B192" s="147"/>
      <c r="C192" s="148"/>
      <c r="D192" s="148"/>
      <c r="E192" s="149" t="s">
        <v>3</v>
      </c>
      <c r="F192" s="249" t="s">
        <v>334</v>
      </c>
      <c r="G192" s="246"/>
      <c r="H192" s="246"/>
      <c r="I192" s="246"/>
      <c r="J192" s="148"/>
      <c r="K192" s="150">
        <v>920</v>
      </c>
      <c r="L192" s="148"/>
      <c r="M192" s="148"/>
      <c r="N192" s="148"/>
      <c r="O192" s="148"/>
      <c r="P192" s="148"/>
      <c r="Q192" s="148"/>
      <c r="R192" s="151"/>
      <c r="T192" s="152"/>
      <c r="U192" s="148"/>
      <c r="V192" s="148"/>
      <c r="W192" s="148"/>
      <c r="X192" s="148"/>
      <c r="Y192" s="148"/>
      <c r="Z192" s="148"/>
      <c r="AA192" s="153"/>
      <c r="AT192" s="154" t="s">
        <v>199</v>
      </c>
      <c r="AU192" s="154" t="s">
        <v>87</v>
      </c>
      <c r="AV192" s="10" t="s">
        <v>87</v>
      </c>
      <c r="AW192" s="10" t="s">
        <v>32</v>
      </c>
      <c r="AX192" s="10" t="s">
        <v>9</v>
      </c>
      <c r="AY192" s="154" t="s">
        <v>113</v>
      </c>
    </row>
    <row r="193" spans="2:65" s="1" customFormat="1" ht="31.5" customHeight="1" x14ac:dyDescent="0.3">
      <c r="B193" s="132"/>
      <c r="C193" s="133" t="s">
        <v>335</v>
      </c>
      <c r="D193" s="133" t="s">
        <v>114</v>
      </c>
      <c r="E193" s="134" t="s">
        <v>336</v>
      </c>
      <c r="F193" s="217" t="s">
        <v>337</v>
      </c>
      <c r="G193" s="218"/>
      <c r="H193" s="218"/>
      <c r="I193" s="218"/>
      <c r="J193" s="135" t="s">
        <v>338</v>
      </c>
      <c r="K193" s="136">
        <v>616</v>
      </c>
      <c r="L193" s="219"/>
      <c r="M193" s="218"/>
      <c r="N193" s="219">
        <f>ROUND(L193*K193,0)</f>
        <v>0</v>
      </c>
      <c r="O193" s="218"/>
      <c r="P193" s="218"/>
      <c r="Q193" s="218"/>
      <c r="R193" s="137"/>
      <c r="T193" s="138" t="s">
        <v>3</v>
      </c>
      <c r="U193" s="38" t="s">
        <v>39</v>
      </c>
      <c r="V193" s="139">
        <v>4.5999999999999999E-2</v>
      </c>
      <c r="W193" s="139">
        <f>V193*K193</f>
        <v>28.335999999999999</v>
      </c>
      <c r="X193" s="139">
        <v>0</v>
      </c>
      <c r="Y193" s="139">
        <f>X193*K193</f>
        <v>0</v>
      </c>
      <c r="Z193" s="139">
        <v>0</v>
      </c>
      <c r="AA193" s="140">
        <f>Z193*K193</f>
        <v>0</v>
      </c>
      <c r="AR193" s="15" t="s">
        <v>127</v>
      </c>
      <c r="AT193" s="15" t="s">
        <v>114</v>
      </c>
      <c r="AU193" s="15" t="s">
        <v>87</v>
      </c>
      <c r="AY193" s="15" t="s">
        <v>113</v>
      </c>
      <c r="BE193" s="141">
        <f>IF(U193="základní",N193,0)</f>
        <v>0</v>
      </c>
      <c r="BF193" s="141">
        <f>IF(U193="snížená",N193,0)</f>
        <v>0</v>
      </c>
      <c r="BG193" s="141">
        <f>IF(U193="zákl. přenesená",N193,0)</f>
        <v>0</v>
      </c>
      <c r="BH193" s="141">
        <f>IF(U193="sníž. přenesená",N193,0)</f>
        <v>0</v>
      </c>
      <c r="BI193" s="141">
        <f>IF(U193="nulová",N193,0)</f>
        <v>0</v>
      </c>
      <c r="BJ193" s="15" t="s">
        <v>9</v>
      </c>
      <c r="BK193" s="141">
        <f>ROUND(L193*K193,0)</f>
        <v>0</v>
      </c>
      <c r="BL193" s="15" t="s">
        <v>127</v>
      </c>
      <c r="BM193" s="15" t="s">
        <v>339</v>
      </c>
    </row>
    <row r="194" spans="2:65" s="9" customFormat="1" ht="29.85" customHeight="1" x14ac:dyDescent="0.3">
      <c r="B194" s="122"/>
      <c r="C194" s="123"/>
      <c r="D194" s="142" t="s">
        <v>189</v>
      </c>
      <c r="E194" s="142"/>
      <c r="F194" s="142"/>
      <c r="G194" s="142"/>
      <c r="H194" s="142"/>
      <c r="I194" s="142"/>
      <c r="J194" s="142"/>
      <c r="K194" s="142"/>
      <c r="L194" s="142"/>
      <c r="M194" s="142"/>
      <c r="N194" s="214">
        <f>BK194</f>
        <v>0</v>
      </c>
      <c r="O194" s="215"/>
      <c r="P194" s="215"/>
      <c r="Q194" s="215"/>
      <c r="R194" s="125"/>
      <c r="T194" s="126"/>
      <c r="U194" s="123"/>
      <c r="V194" s="123"/>
      <c r="W194" s="127">
        <f>SUM(W195:W273)</f>
        <v>529.13249999999994</v>
      </c>
      <c r="X194" s="123"/>
      <c r="Y194" s="127">
        <f>SUM(Y195:Y273)</f>
        <v>8.1405049999999974</v>
      </c>
      <c r="Z194" s="123"/>
      <c r="AA194" s="128">
        <f>SUM(AA195:AA273)</f>
        <v>0.5</v>
      </c>
      <c r="AR194" s="129" t="s">
        <v>9</v>
      </c>
      <c r="AT194" s="130" t="s">
        <v>72</v>
      </c>
      <c r="AU194" s="130" t="s">
        <v>9</v>
      </c>
      <c r="AY194" s="129" t="s">
        <v>113</v>
      </c>
      <c r="BK194" s="131">
        <f>SUM(BK195:BK273)</f>
        <v>0</v>
      </c>
    </row>
    <row r="195" spans="2:65" s="1" customFormat="1" ht="31.5" customHeight="1" x14ac:dyDescent="0.3">
      <c r="B195" s="132"/>
      <c r="C195" s="133" t="s">
        <v>340</v>
      </c>
      <c r="D195" s="133" t="s">
        <v>114</v>
      </c>
      <c r="E195" s="134" t="s">
        <v>341</v>
      </c>
      <c r="F195" s="217" t="s">
        <v>342</v>
      </c>
      <c r="G195" s="218"/>
      <c r="H195" s="218"/>
      <c r="I195" s="218"/>
      <c r="J195" s="135" t="s">
        <v>343</v>
      </c>
      <c r="K195" s="136">
        <v>2</v>
      </c>
      <c r="L195" s="219"/>
      <c r="M195" s="218"/>
      <c r="N195" s="219">
        <f>ROUND(L195*K195,0)</f>
        <v>0</v>
      </c>
      <c r="O195" s="218"/>
      <c r="P195" s="218"/>
      <c r="Q195" s="218"/>
      <c r="R195" s="137"/>
      <c r="T195" s="138" t="s">
        <v>3</v>
      </c>
      <c r="U195" s="38" t="s">
        <v>39</v>
      </c>
      <c r="V195" s="139">
        <v>0.75900000000000001</v>
      </c>
      <c r="W195" s="139">
        <f>V195*K195</f>
        <v>1.518</v>
      </c>
      <c r="X195" s="139">
        <v>8.0000000000000004E-4</v>
      </c>
      <c r="Y195" s="139">
        <f>X195*K195</f>
        <v>1.6000000000000001E-3</v>
      </c>
      <c r="Z195" s="139">
        <v>0</v>
      </c>
      <c r="AA195" s="140">
        <f>Z195*K195</f>
        <v>0</v>
      </c>
      <c r="AR195" s="15" t="s">
        <v>127</v>
      </c>
      <c r="AT195" s="15" t="s">
        <v>114</v>
      </c>
      <c r="AU195" s="15" t="s">
        <v>87</v>
      </c>
      <c r="AY195" s="15" t="s">
        <v>113</v>
      </c>
      <c r="BE195" s="141">
        <f>IF(U195="základní",N195,0)</f>
        <v>0</v>
      </c>
      <c r="BF195" s="141">
        <f>IF(U195="snížená",N195,0)</f>
        <v>0</v>
      </c>
      <c r="BG195" s="141">
        <f>IF(U195="zákl. přenesená",N195,0)</f>
        <v>0</v>
      </c>
      <c r="BH195" s="141">
        <f>IF(U195="sníž. přenesená",N195,0)</f>
        <v>0</v>
      </c>
      <c r="BI195" s="141">
        <f>IF(U195="nulová",N195,0)</f>
        <v>0</v>
      </c>
      <c r="BJ195" s="15" t="s">
        <v>9</v>
      </c>
      <c r="BK195" s="141">
        <f>ROUND(L195*K195,0)</f>
        <v>0</v>
      </c>
      <c r="BL195" s="15" t="s">
        <v>127</v>
      </c>
      <c r="BM195" s="15" t="s">
        <v>344</v>
      </c>
    </row>
    <row r="196" spans="2:65" s="10" customFormat="1" ht="22.5" customHeight="1" x14ac:dyDescent="0.3">
      <c r="B196" s="147"/>
      <c r="C196" s="148"/>
      <c r="D196" s="148"/>
      <c r="E196" s="149" t="s">
        <v>3</v>
      </c>
      <c r="F196" s="249" t="s">
        <v>345</v>
      </c>
      <c r="G196" s="246"/>
      <c r="H196" s="246"/>
      <c r="I196" s="246"/>
      <c r="J196" s="148"/>
      <c r="K196" s="150">
        <v>2</v>
      </c>
      <c r="L196" s="148"/>
      <c r="M196" s="148"/>
      <c r="N196" s="148"/>
      <c r="O196" s="148"/>
      <c r="P196" s="148"/>
      <c r="Q196" s="148"/>
      <c r="R196" s="151"/>
      <c r="T196" s="152"/>
      <c r="U196" s="148"/>
      <c r="V196" s="148"/>
      <c r="W196" s="148"/>
      <c r="X196" s="148"/>
      <c r="Y196" s="148"/>
      <c r="Z196" s="148"/>
      <c r="AA196" s="153"/>
      <c r="AT196" s="154" t="s">
        <v>199</v>
      </c>
      <c r="AU196" s="154" t="s">
        <v>87</v>
      </c>
      <c r="AV196" s="10" t="s">
        <v>87</v>
      </c>
      <c r="AW196" s="10" t="s">
        <v>32</v>
      </c>
      <c r="AX196" s="10" t="s">
        <v>9</v>
      </c>
      <c r="AY196" s="154" t="s">
        <v>113</v>
      </c>
    </row>
    <row r="197" spans="2:65" s="1" customFormat="1" ht="31.5" customHeight="1" x14ac:dyDescent="0.3">
      <c r="B197" s="132"/>
      <c r="C197" s="163" t="s">
        <v>346</v>
      </c>
      <c r="D197" s="163" t="s">
        <v>263</v>
      </c>
      <c r="E197" s="164" t="s">
        <v>347</v>
      </c>
      <c r="F197" s="250" t="s">
        <v>348</v>
      </c>
      <c r="G197" s="251"/>
      <c r="H197" s="251"/>
      <c r="I197" s="251"/>
      <c r="J197" s="165" t="s">
        <v>343</v>
      </c>
      <c r="K197" s="166">
        <v>1</v>
      </c>
      <c r="L197" s="252"/>
      <c r="M197" s="251"/>
      <c r="N197" s="252">
        <f>ROUND(L197*K197,0)</f>
        <v>0</v>
      </c>
      <c r="O197" s="218"/>
      <c r="P197" s="218"/>
      <c r="Q197" s="218"/>
      <c r="R197" s="137"/>
      <c r="T197" s="138" t="s">
        <v>3</v>
      </c>
      <c r="U197" s="38" t="s">
        <v>39</v>
      </c>
      <c r="V197" s="139">
        <v>0</v>
      </c>
      <c r="W197" s="139">
        <f>V197*K197</f>
        <v>0</v>
      </c>
      <c r="X197" s="139">
        <v>1.2200000000000001E-2</v>
      </c>
      <c r="Y197" s="139">
        <f>X197*K197</f>
        <v>1.2200000000000001E-2</v>
      </c>
      <c r="Z197" s="139">
        <v>0</v>
      </c>
      <c r="AA197" s="140">
        <f>Z197*K197</f>
        <v>0</v>
      </c>
      <c r="AR197" s="15" t="s">
        <v>142</v>
      </c>
      <c r="AT197" s="15" t="s">
        <v>263</v>
      </c>
      <c r="AU197" s="15" t="s">
        <v>87</v>
      </c>
      <c r="AY197" s="15" t="s">
        <v>113</v>
      </c>
      <c r="BE197" s="141">
        <f>IF(U197="základní",N197,0)</f>
        <v>0</v>
      </c>
      <c r="BF197" s="141">
        <f>IF(U197="snížená",N197,0)</f>
        <v>0</v>
      </c>
      <c r="BG197" s="141">
        <f>IF(U197="zákl. přenesená",N197,0)</f>
        <v>0</v>
      </c>
      <c r="BH197" s="141">
        <f>IF(U197="sníž. přenesená",N197,0)</f>
        <v>0</v>
      </c>
      <c r="BI197" s="141">
        <f>IF(U197="nulová",N197,0)</f>
        <v>0</v>
      </c>
      <c r="BJ197" s="15" t="s">
        <v>9</v>
      </c>
      <c r="BK197" s="141">
        <f>ROUND(L197*K197,0)</f>
        <v>0</v>
      </c>
      <c r="BL197" s="15" t="s">
        <v>127</v>
      </c>
      <c r="BM197" s="15" t="s">
        <v>349</v>
      </c>
    </row>
    <row r="198" spans="2:65" s="1" customFormat="1" ht="31.5" customHeight="1" x14ac:dyDescent="0.3">
      <c r="B198" s="132"/>
      <c r="C198" s="163" t="s">
        <v>350</v>
      </c>
      <c r="D198" s="163" t="s">
        <v>263</v>
      </c>
      <c r="E198" s="164" t="s">
        <v>351</v>
      </c>
      <c r="F198" s="250" t="s">
        <v>352</v>
      </c>
      <c r="G198" s="251"/>
      <c r="H198" s="251"/>
      <c r="I198" s="251"/>
      <c r="J198" s="165" t="s">
        <v>343</v>
      </c>
      <c r="K198" s="166">
        <v>1</v>
      </c>
      <c r="L198" s="252"/>
      <c r="M198" s="251"/>
      <c r="N198" s="252">
        <f>ROUND(L198*K198,0)</f>
        <v>0</v>
      </c>
      <c r="O198" s="218"/>
      <c r="P198" s="218"/>
      <c r="Q198" s="218"/>
      <c r="R198" s="137"/>
      <c r="T198" s="138" t="s">
        <v>3</v>
      </c>
      <c r="U198" s="38" t="s">
        <v>39</v>
      </c>
      <c r="V198" s="139">
        <v>0</v>
      </c>
      <c r="W198" s="139">
        <f>V198*K198</f>
        <v>0</v>
      </c>
      <c r="X198" s="139">
        <v>1.01E-2</v>
      </c>
      <c r="Y198" s="139">
        <f>X198*K198</f>
        <v>1.01E-2</v>
      </c>
      <c r="Z198" s="139">
        <v>0</v>
      </c>
      <c r="AA198" s="140">
        <f>Z198*K198</f>
        <v>0</v>
      </c>
      <c r="AR198" s="15" t="s">
        <v>142</v>
      </c>
      <c r="AT198" s="15" t="s">
        <v>263</v>
      </c>
      <c r="AU198" s="15" t="s">
        <v>87</v>
      </c>
      <c r="AY198" s="15" t="s">
        <v>113</v>
      </c>
      <c r="BE198" s="141">
        <f>IF(U198="základní",N198,0)</f>
        <v>0</v>
      </c>
      <c r="BF198" s="141">
        <f>IF(U198="snížená",N198,0)</f>
        <v>0</v>
      </c>
      <c r="BG198" s="141">
        <f>IF(U198="zákl. přenesená",N198,0)</f>
        <v>0</v>
      </c>
      <c r="BH198" s="141">
        <f>IF(U198="sníž. přenesená",N198,0)</f>
        <v>0</v>
      </c>
      <c r="BI198" s="141">
        <f>IF(U198="nulová",N198,0)</f>
        <v>0</v>
      </c>
      <c r="BJ198" s="15" t="s">
        <v>9</v>
      </c>
      <c r="BK198" s="141">
        <f>ROUND(L198*K198,0)</f>
        <v>0</v>
      </c>
      <c r="BL198" s="15" t="s">
        <v>127</v>
      </c>
      <c r="BM198" s="15" t="s">
        <v>353</v>
      </c>
    </row>
    <row r="199" spans="2:65" s="1" customFormat="1" ht="44.25" customHeight="1" x14ac:dyDescent="0.3">
      <c r="B199" s="132"/>
      <c r="C199" s="133" t="s">
        <v>354</v>
      </c>
      <c r="D199" s="133" t="s">
        <v>114</v>
      </c>
      <c r="E199" s="134" t="s">
        <v>355</v>
      </c>
      <c r="F199" s="217" t="s">
        <v>356</v>
      </c>
      <c r="G199" s="218"/>
      <c r="H199" s="218"/>
      <c r="I199" s="218"/>
      <c r="J199" s="135" t="s">
        <v>343</v>
      </c>
      <c r="K199" s="136">
        <v>1</v>
      </c>
      <c r="L199" s="219"/>
      <c r="M199" s="218"/>
      <c r="N199" s="219">
        <f>ROUND(L199*K199,0)</f>
        <v>0</v>
      </c>
      <c r="O199" s="218"/>
      <c r="P199" s="218"/>
      <c r="Q199" s="218"/>
      <c r="R199" s="137"/>
      <c r="T199" s="138" t="s">
        <v>3</v>
      </c>
      <c r="U199" s="38" t="s">
        <v>39</v>
      </c>
      <c r="V199" s="139">
        <v>2.601</v>
      </c>
      <c r="W199" s="139">
        <f>V199*K199</f>
        <v>2.601</v>
      </c>
      <c r="X199" s="139">
        <v>0</v>
      </c>
      <c r="Y199" s="139">
        <f>X199*K199</f>
        <v>0</v>
      </c>
      <c r="Z199" s="139">
        <v>0</v>
      </c>
      <c r="AA199" s="140">
        <f>Z199*K199</f>
        <v>0</v>
      </c>
      <c r="AR199" s="15" t="s">
        <v>127</v>
      </c>
      <c r="AT199" s="15" t="s">
        <v>114</v>
      </c>
      <c r="AU199" s="15" t="s">
        <v>87</v>
      </c>
      <c r="AY199" s="15" t="s">
        <v>113</v>
      </c>
      <c r="BE199" s="141">
        <f>IF(U199="základní",N199,0)</f>
        <v>0</v>
      </c>
      <c r="BF199" s="141">
        <f>IF(U199="snížená",N199,0)</f>
        <v>0</v>
      </c>
      <c r="BG199" s="141">
        <f>IF(U199="zákl. přenesená",N199,0)</f>
        <v>0</v>
      </c>
      <c r="BH199" s="141">
        <f>IF(U199="sníž. přenesená",N199,0)</f>
        <v>0</v>
      </c>
      <c r="BI199" s="141">
        <f>IF(U199="nulová",N199,0)</f>
        <v>0</v>
      </c>
      <c r="BJ199" s="15" t="s">
        <v>9</v>
      </c>
      <c r="BK199" s="141">
        <f>ROUND(L199*K199,0)</f>
        <v>0</v>
      </c>
      <c r="BL199" s="15" t="s">
        <v>127</v>
      </c>
      <c r="BM199" s="15" t="s">
        <v>357</v>
      </c>
    </row>
    <row r="200" spans="2:65" s="10" customFormat="1" ht="22.5" customHeight="1" x14ac:dyDescent="0.3">
      <c r="B200" s="147"/>
      <c r="C200" s="148"/>
      <c r="D200" s="148"/>
      <c r="E200" s="149" t="s">
        <v>3</v>
      </c>
      <c r="F200" s="249" t="s">
        <v>358</v>
      </c>
      <c r="G200" s="246"/>
      <c r="H200" s="246"/>
      <c r="I200" s="246"/>
      <c r="J200" s="148"/>
      <c r="K200" s="150">
        <v>1</v>
      </c>
      <c r="L200" s="148"/>
      <c r="M200" s="148"/>
      <c r="N200" s="148"/>
      <c r="O200" s="148"/>
      <c r="P200" s="148"/>
      <c r="Q200" s="148"/>
      <c r="R200" s="151"/>
      <c r="T200" s="152"/>
      <c r="U200" s="148"/>
      <c r="V200" s="148"/>
      <c r="W200" s="148"/>
      <c r="X200" s="148"/>
      <c r="Y200" s="148"/>
      <c r="Z200" s="148"/>
      <c r="AA200" s="153"/>
      <c r="AT200" s="154" t="s">
        <v>199</v>
      </c>
      <c r="AU200" s="154" t="s">
        <v>87</v>
      </c>
      <c r="AV200" s="10" t="s">
        <v>87</v>
      </c>
      <c r="AW200" s="10" t="s">
        <v>32</v>
      </c>
      <c r="AX200" s="10" t="s">
        <v>9</v>
      </c>
      <c r="AY200" s="154" t="s">
        <v>113</v>
      </c>
    </row>
    <row r="201" spans="2:65" s="1" customFormat="1" ht="31.5" customHeight="1" x14ac:dyDescent="0.3">
      <c r="B201" s="132"/>
      <c r="C201" s="163" t="s">
        <v>359</v>
      </c>
      <c r="D201" s="163" t="s">
        <v>263</v>
      </c>
      <c r="E201" s="164" t="s">
        <v>360</v>
      </c>
      <c r="F201" s="250" t="s">
        <v>361</v>
      </c>
      <c r="G201" s="251"/>
      <c r="H201" s="251"/>
      <c r="I201" s="251"/>
      <c r="J201" s="165" t="s">
        <v>343</v>
      </c>
      <c r="K201" s="166">
        <v>1</v>
      </c>
      <c r="L201" s="252"/>
      <c r="M201" s="251"/>
      <c r="N201" s="252">
        <f>ROUND(L201*K201,0)</f>
        <v>0</v>
      </c>
      <c r="O201" s="218"/>
      <c r="P201" s="218"/>
      <c r="Q201" s="218"/>
      <c r="R201" s="137"/>
      <c r="T201" s="138" t="s">
        <v>3</v>
      </c>
      <c r="U201" s="38" t="s">
        <v>39</v>
      </c>
      <c r="V201" s="139">
        <v>0</v>
      </c>
      <c r="W201" s="139">
        <f>V201*K201</f>
        <v>0</v>
      </c>
      <c r="X201" s="139">
        <v>2.2100000000000002E-2</v>
      </c>
      <c r="Y201" s="139">
        <f>X201*K201</f>
        <v>2.2100000000000002E-2</v>
      </c>
      <c r="Z201" s="139">
        <v>0</v>
      </c>
      <c r="AA201" s="140">
        <f>Z201*K201</f>
        <v>0</v>
      </c>
      <c r="AR201" s="15" t="s">
        <v>142</v>
      </c>
      <c r="AT201" s="15" t="s">
        <v>263</v>
      </c>
      <c r="AU201" s="15" t="s">
        <v>87</v>
      </c>
      <c r="AY201" s="15" t="s">
        <v>113</v>
      </c>
      <c r="BE201" s="141">
        <f>IF(U201="základní",N201,0)</f>
        <v>0</v>
      </c>
      <c r="BF201" s="141">
        <f>IF(U201="snížená",N201,0)</f>
        <v>0</v>
      </c>
      <c r="BG201" s="141">
        <f>IF(U201="zákl. přenesená",N201,0)</f>
        <v>0</v>
      </c>
      <c r="BH201" s="141">
        <f>IF(U201="sníž. přenesená",N201,0)</f>
        <v>0</v>
      </c>
      <c r="BI201" s="141">
        <f>IF(U201="nulová",N201,0)</f>
        <v>0</v>
      </c>
      <c r="BJ201" s="15" t="s">
        <v>9</v>
      </c>
      <c r="BK201" s="141">
        <f>ROUND(L201*K201,0)</f>
        <v>0</v>
      </c>
      <c r="BL201" s="15" t="s">
        <v>127</v>
      </c>
      <c r="BM201" s="15" t="s">
        <v>362</v>
      </c>
    </row>
    <row r="202" spans="2:65" s="1" customFormat="1" ht="31.5" customHeight="1" x14ac:dyDescent="0.3">
      <c r="B202" s="132"/>
      <c r="C202" s="133" t="s">
        <v>363</v>
      </c>
      <c r="D202" s="133" t="s">
        <v>114</v>
      </c>
      <c r="E202" s="134" t="s">
        <v>364</v>
      </c>
      <c r="F202" s="217" t="s">
        <v>365</v>
      </c>
      <c r="G202" s="218"/>
      <c r="H202" s="218"/>
      <c r="I202" s="218"/>
      <c r="J202" s="135" t="s">
        <v>343</v>
      </c>
      <c r="K202" s="136">
        <v>2</v>
      </c>
      <c r="L202" s="219"/>
      <c r="M202" s="218"/>
      <c r="N202" s="219">
        <f>ROUND(L202*K202,0)</f>
        <v>0</v>
      </c>
      <c r="O202" s="218"/>
      <c r="P202" s="218"/>
      <c r="Q202" s="218"/>
      <c r="R202" s="137"/>
      <c r="T202" s="138" t="s">
        <v>3</v>
      </c>
      <c r="U202" s="38" t="s">
        <v>39</v>
      </c>
      <c r="V202" s="139">
        <v>1.4350000000000001</v>
      </c>
      <c r="W202" s="139">
        <f>V202*K202</f>
        <v>2.87</v>
      </c>
      <c r="X202" s="139">
        <v>4.3699999999999998E-3</v>
      </c>
      <c r="Y202" s="139">
        <f>X202*K202</f>
        <v>8.7399999999999995E-3</v>
      </c>
      <c r="Z202" s="139">
        <v>0</v>
      </c>
      <c r="AA202" s="140">
        <f>Z202*K202</f>
        <v>0</v>
      </c>
      <c r="AR202" s="15" t="s">
        <v>127</v>
      </c>
      <c r="AT202" s="15" t="s">
        <v>114</v>
      </c>
      <c r="AU202" s="15" t="s">
        <v>87</v>
      </c>
      <c r="AY202" s="15" t="s">
        <v>113</v>
      </c>
      <c r="BE202" s="141">
        <f>IF(U202="základní",N202,0)</f>
        <v>0</v>
      </c>
      <c r="BF202" s="141">
        <f>IF(U202="snížená",N202,0)</f>
        <v>0</v>
      </c>
      <c r="BG202" s="141">
        <f>IF(U202="zákl. přenesená",N202,0)</f>
        <v>0</v>
      </c>
      <c r="BH202" s="141">
        <f>IF(U202="sníž. přenesená",N202,0)</f>
        <v>0</v>
      </c>
      <c r="BI202" s="141">
        <f>IF(U202="nulová",N202,0)</f>
        <v>0</v>
      </c>
      <c r="BJ202" s="15" t="s">
        <v>9</v>
      </c>
      <c r="BK202" s="141">
        <f>ROUND(L202*K202,0)</f>
        <v>0</v>
      </c>
      <c r="BL202" s="15" t="s">
        <v>127</v>
      </c>
      <c r="BM202" s="15" t="s">
        <v>366</v>
      </c>
    </row>
    <row r="203" spans="2:65" s="10" customFormat="1" ht="22.5" customHeight="1" x14ac:dyDescent="0.3">
      <c r="B203" s="147"/>
      <c r="C203" s="148"/>
      <c r="D203" s="148"/>
      <c r="E203" s="149" t="s">
        <v>3</v>
      </c>
      <c r="F203" s="249" t="s">
        <v>345</v>
      </c>
      <c r="G203" s="246"/>
      <c r="H203" s="246"/>
      <c r="I203" s="246"/>
      <c r="J203" s="148"/>
      <c r="K203" s="150">
        <v>2</v>
      </c>
      <c r="L203" s="148"/>
      <c r="M203" s="148"/>
      <c r="N203" s="148"/>
      <c r="O203" s="148"/>
      <c r="P203" s="148"/>
      <c r="Q203" s="148"/>
      <c r="R203" s="151"/>
      <c r="T203" s="152"/>
      <c r="U203" s="148"/>
      <c r="V203" s="148"/>
      <c r="W203" s="148"/>
      <c r="X203" s="148"/>
      <c r="Y203" s="148"/>
      <c r="Z203" s="148"/>
      <c r="AA203" s="153"/>
      <c r="AT203" s="154" t="s">
        <v>199</v>
      </c>
      <c r="AU203" s="154" t="s">
        <v>87</v>
      </c>
      <c r="AV203" s="10" t="s">
        <v>87</v>
      </c>
      <c r="AW203" s="10" t="s">
        <v>32</v>
      </c>
      <c r="AX203" s="10" t="s">
        <v>9</v>
      </c>
      <c r="AY203" s="154" t="s">
        <v>113</v>
      </c>
    </row>
    <row r="204" spans="2:65" s="1" customFormat="1" ht="44.25" customHeight="1" x14ac:dyDescent="0.3">
      <c r="B204" s="132"/>
      <c r="C204" s="163" t="s">
        <v>367</v>
      </c>
      <c r="D204" s="163" t="s">
        <v>263</v>
      </c>
      <c r="E204" s="164" t="s">
        <v>368</v>
      </c>
      <c r="F204" s="250" t="s">
        <v>369</v>
      </c>
      <c r="G204" s="251"/>
      <c r="H204" s="251"/>
      <c r="I204" s="251"/>
      <c r="J204" s="165" t="s">
        <v>343</v>
      </c>
      <c r="K204" s="166">
        <v>2</v>
      </c>
      <c r="L204" s="252"/>
      <c r="M204" s="251"/>
      <c r="N204" s="252">
        <f>ROUND(L204*K204,0)</f>
        <v>0</v>
      </c>
      <c r="O204" s="218"/>
      <c r="P204" s="218"/>
      <c r="Q204" s="218"/>
      <c r="R204" s="137"/>
      <c r="T204" s="138" t="s">
        <v>3</v>
      </c>
      <c r="U204" s="38" t="s">
        <v>39</v>
      </c>
      <c r="V204" s="139">
        <v>0</v>
      </c>
      <c r="W204" s="139">
        <f>V204*K204</f>
        <v>0</v>
      </c>
      <c r="X204" s="139">
        <v>4.65E-2</v>
      </c>
      <c r="Y204" s="139">
        <f>X204*K204</f>
        <v>9.2999999999999999E-2</v>
      </c>
      <c r="Z204" s="139">
        <v>0</v>
      </c>
      <c r="AA204" s="140">
        <f>Z204*K204</f>
        <v>0</v>
      </c>
      <c r="AR204" s="15" t="s">
        <v>142</v>
      </c>
      <c r="AT204" s="15" t="s">
        <v>263</v>
      </c>
      <c r="AU204" s="15" t="s">
        <v>87</v>
      </c>
      <c r="AY204" s="15" t="s">
        <v>113</v>
      </c>
      <c r="BE204" s="141">
        <f>IF(U204="základní",N204,0)</f>
        <v>0</v>
      </c>
      <c r="BF204" s="141">
        <f>IF(U204="snížená",N204,0)</f>
        <v>0</v>
      </c>
      <c r="BG204" s="141">
        <f>IF(U204="zákl. přenesená",N204,0)</f>
        <v>0</v>
      </c>
      <c r="BH204" s="141">
        <f>IF(U204="sníž. přenesená",N204,0)</f>
        <v>0</v>
      </c>
      <c r="BI204" s="141">
        <f>IF(U204="nulová",N204,0)</f>
        <v>0</v>
      </c>
      <c r="BJ204" s="15" t="s">
        <v>9</v>
      </c>
      <c r="BK204" s="141">
        <f>ROUND(L204*K204,0)</f>
        <v>0</v>
      </c>
      <c r="BL204" s="15" t="s">
        <v>127</v>
      </c>
      <c r="BM204" s="15" t="s">
        <v>370</v>
      </c>
    </row>
    <row r="205" spans="2:65" s="1" customFormat="1" ht="22.5" customHeight="1" x14ac:dyDescent="0.3">
      <c r="B205" s="132"/>
      <c r="C205" s="163" t="s">
        <v>371</v>
      </c>
      <c r="D205" s="163" t="s">
        <v>263</v>
      </c>
      <c r="E205" s="164" t="s">
        <v>372</v>
      </c>
      <c r="F205" s="250" t="s">
        <v>373</v>
      </c>
      <c r="G205" s="251"/>
      <c r="H205" s="251"/>
      <c r="I205" s="251"/>
      <c r="J205" s="165" t="s">
        <v>343</v>
      </c>
      <c r="K205" s="166">
        <v>4</v>
      </c>
      <c r="L205" s="252"/>
      <c r="M205" s="251"/>
      <c r="N205" s="252">
        <f>ROUND(L205*K205,0)</f>
        <v>0</v>
      </c>
      <c r="O205" s="218"/>
      <c r="P205" s="218"/>
      <c r="Q205" s="218"/>
      <c r="R205" s="137"/>
      <c r="T205" s="138" t="s">
        <v>3</v>
      </c>
      <c r="U205" s="38" t="s">
        <v>39</v>
      </c>
      <c r="V205" s="139">
        <v>0</v>
      </c>
      <c r="W205" s="139">
        <f>V205*K205</f>
        <v>0</v>
      </c>
      <c r="X205" s="139">
        <v>1.4999999999999999E-2</v>
      </c>
      <c r="Y205" s="139">
        <f>X205*K205</f>
        <v>0.06</v>
      </c>
      <c r="Z205" s="139">
        <v>0</v>
      </c>
      <c r="AA205" s="140">
        <f>Z205*K205</f>
        <v>0</v>
      </c>
      <c r="AR205" s="15" t="s">
        <v>142</v>
      </c>
      <c r="AT205" s="15" t="s">
        <v>263</v>
      </c>
      <c r="AU205" s="15" t="s">
        <v>87</v>
      </c>
      <c r="AY205" s="15" t="s">
        <v>113</v>
      </c>
      <c r="BE205" s="141">
        <f>IF(U205="základní",N205,0)</f>
        <v>0</v>
      </c>
      <c r="BF205" s="141">
        <f>IF(U205="snížená",N205,0)</f>
        <v>0</v>
      </c>
      <c r="BG205" s="141">
        <f>IF(U205="zákl. přenesená",N205,0)</f>
        <v>0</v>
      </c>
      <c r="BH205" s="141">
        <f>IF(U205="sníž. přenesená",N205,0)</f>
        <v>0</v>
      </c>
      <c r="BI205" s="141">
        <f>IF(U205="nulová",N205,0)</f>
        <v>0</v>
      </c>
      <c r="BJ205" s="15" t="s">
        <v>9</v>
      </c>
      <c r="BK205" s="141">
        <f>ROUND(L205*K205,0)</f>
        <v>0</v>
      </c>
      <c r="BL205" s="15" t="s">
        <v>127</v>
      </c>
      <c r="BM205" s="15" t="s">
        <v>374</v>
      </c>
    </row>
    <row r="206" spans="2:65" s="1" customFormat="1" ht="31.5" customHeight="1" x14ac:dyDescent="0.3">
      <c r="B206" s="132"/>
      <c r="C206" s="133" t="s">
        <v>375</v>
      </c>
      <c r="D206" s="133" t="s">
        <v>114</v>
      </c>
      <c r="E206" s="134" t="s">
        <v>376</v>
      </c>
      <c r="F206" s="217" t="s">
        <v>377</v>
      </c>
      <c r="G206" s="218"/>
      <c r="H206" s="218"/>
      <c r="I206" s="218"/>
      <c r="J206" s="135" t="s">
        <v>338</v>
      </c>
      <c r="K206" s="136">
        <v>20</v>
      </c>
      <c r="L206" s="219"/>
      <c r="M206" s="218"/>
      <c r="N206" s="219">
        <f>ROUND(L206*K206,0)</f>
        <v>0</v>
      </c>
      <c r="O206" s="218"/>
      <c r="P206" s="218"/>
      <c r="Q206" s="218"/>
      <c r="R206" s="137"/>
      <c r="T206" s="138" t="s">
        <v>3</v>
      </c>
      <c r="U206" s="38" t="s">
        <v>39</v>
      </c>
      <c r="V206" s="139">
        <v>0.124</v>
      </c>
      <c r="W206" s="139">
        <f>V206*K206</f>
        <v>2.48</v>
      </c>
      <c r="X206" s="139">
        <v>0</v>
      </c>
      <c r="Y206" s="139">
        <f>X206*K206</f>
        <v>0</v>
      </c>
      <c r="Z206" s="139">
        <v>0</v>
      </c>
      <c r="AA206" s="140">
        <f>Z206*K206</f>
        <v>0</v>
      </c>
      <c r="AR206" s="15" t="s">
        <v>127</v>
      </c>
      <c r="AT206" s="15" t="s">
        <v>114</v>
      </c>
      <c r="AU206" s="15" t="s">
        <v>87</v>
      </c>
      <c r="AY206" s="15" t="s">
        <v>113</v>
      </c>
      <c r="BE206" s="141">
        <f>IF(U206="základní",N206,0)</f>
        <v>0</v>
      </c>
      <c r="BF206" s="141">
        <f>IF(U206="snížená",N206,0)</f>
        <v>0</v>
      </c>
      <c r="BG206" s="141">
        <f>IF(U206="zákl. přenesená",N206,0)</f>
        <v>0</v>
      </c>
      <c r="BH206" s="141">
        <f>IF(U206="sníž. přenesená",N206,0)</f>
        <v>0</v>
      </c>
      <c r="BI206" s="141">
        <f>IF(U206="nulová",N206,0)</f>
        <v>0</v>
      </c>
      <c r="BJ206" s="15" t="s">
        <v>9</v>
      </c>
      <c r="BK206" s="141">
        <f>ROUND(L206*K206,0)</f>
        <v>0</v>
      </c>
      <c r="BL206" s="15" t="s">
        <v>127</v>
      </c>
      <c r="BM206" s="15" t="s">
        <v>378</v>
      </c>
    </row>
    <row r="207" spans="2:65" s="10" customFormat="1" ht="22.5" customHeight="1" x14ac:dyDescent="0.3">
      <c r="B207" s="147"/>
      <c r="C207" s="148"/>
      <c r="D207" s="148"/>
      <c r="E207" s="149" t="s">
        <v>3</v>
      </c>
      <c r="F207" s="249" t="s">
        <v>379</v>
      </c>
      <c r="G207" s="246"/>
      <c r="H207" s="246"/>
      <c r="I207" s="246"/>
      <c r="J207" s="148"/>
      <c r="K207" s="150">
        <v>20</v>
      </c>
      <c r="L207" s="148"/>
      <c r="M207" s="148"/>
      <c r="N207" s="148"/>
      <c r="O207" s="148"/>
      <c r="P207" s="148"/>
      <c r="Q207" s="148"/>
      <c r="R207" s="151"/>
      <c r="T207" s="152"/>
      <c r="U207" s="148"/>
      <c r="V207" s="148"/>
      <c r="W207" s="148"/>
      <c r="X207" s="148"/>
      <c r="Y207" s="148"/>
      <c r="Z207" s="148"/>
      <c r="AA207" s="153"/>
      <c r="AT207" s="154" t="s">
        <v>199</v>
      </c>
      <c r="AU207" s="154" t="s">
        <v>87</v>
      </c>
      <c r="AV207" s="10" t="s">
        <v>87</v>
      </c>
      <c r="AW207" s="10" t="s">
        <v>32</v>
      </c>
      <c r="AX207" s="10" t="s">
        <v>9</v>
      </c>
      <c r="AY207" s="154" t="s">
        <v>113</v>
      </c>
    </row>
    <row r="208" spans="2:65" s="1" customFormat="1" ht="31.5" customHeight="1" x14ac:dyDescent="0.3">
      <c r="B208" s="132"/>
      <c r="C208" s="163" t="s">
        <v>380</v>
      </c>
      <c r="D208" s="163" t="s">
        <v>263</v>
      </c>
      <c r="E208" s="164" t="s">
        <v>381</v>
      </c>
      <c r="F208" s="250" t="s">
        <v>382</v>
      </c>
      <c r="G208" s="251"/>
      <c r="H208" s="251"/>
      <c r="I208" s="251"/>
      <c r="J208" s="165" t="s">
        <v>338</v>
      </c>
      <c r="K208" s="166">
        <v>20</v>
      </c>
      <c r="L208" s="252"/>
      <c r="M208" s="251"/>
      <c r="N208" s="252">
        <f>ROUND(L208*K208,0)</f>
        <v>0</v>
      </c>
      <c r="O208" s="218"/>
      <c r="P208" s="218"/>
      <c r="Q208" s="218"/>
      <c r="R208" s="137"/>
      <c r="T208" s="138" t="s">
        <v>3</v>
      </c>
      <c r="U208" s="38" t="s">
        <v>39</v>
      </c>
      <c r="V208" s="139">
        <v>0</v>
      </c>
      <c r="W208" s="139">
        <f>V208*K208</f>
        <v>0</v>
      </c>
      <c r="X208" s="139">
        <v>2.7E-4</v>
      </c>
      <c r="Y208" s="139">
        <f>X208*K208</f>
        <v>5.4000000000000003E-3</v>
      </c>
      <c r="Z208" s="139">
        <v>0</v>
      </c>
      <c r="AA208" s="140">
        <f>Z208*K208</f>
        <v>0</v>
      </c>
      <c r="AR208" s="15" t="s">
        <v>142</v>
      </c>
      <c r="AT208" s="15" t="s">
        <v>263</v>
      </c>
      <c r="AU208" s="15" t="s">
        <v>87</v>
      </c>
      <c r="AY208" s="15" t="s">
        <v>113</v>
      </c>
      <c r="BE208" s="141">
        <f>IF(U208="základní",N208,0)</f>
        <v>0</v>
      </c>
      <c r="BF208" s="141">
        <f>IF(U208="snížená",N208,0)</f>
        <v>0</v>
      </c>
      <c r="BG208" s="141">
        <f>IF(U208="zákl. přenesená",N208,0)</f>
        <v>0</v>
      </c>
      <c r="BH208" s="141">
        <f>IF(U208="sníž. přenesená",N208,0)</f>
        <v>0</v>
      </c>
      <c r="BI208" s="141">
        <f>IF(U208="nulová",N208,0)</f>
        <v>0</v>
      </c>
      <c r="BJ208" s="15" t="s">
        <v>9</v>
      </c>
      <c r="BK208" s="141">
        <f>ROUND(L208*K208,0)</f>
        <v>0</v>
      </c>
      <c r="BL208" s="15" t="s">
        <v>127</v>
      </c>
      <c r="BM208" s="15" t="s">
        <v>383</v>
      </c>
    </row>
    <row r="209" spans="2:65" s="1" customFormat="1" ht="31.5" customHeight="1" x14ac:dyDescent="0.3">
      <c r="B209" s="132"/>
      <c r="C209" s="133" t="s">
        <v>384</v>
      </c>
      <c r="D209" s="133" t="s">
        <v>114</v>
      </c>
      <c r="E209" s="134" t="s">
        <v>385</v>
      </c>
      <c r="F209" s="217" t="s">
        <v>386</v>
      </c>
      <c r="G209" s="218"/>
      <c r="H209" s="218"/>
      <c r="I209" s="218"/>
      <c r="J209" s="135" t="s">
        <v>338</v>
      </c>
      <c r="K209" s="136">
        <v>35</v>
      </c>
      <c r="L209" s="219"/>
      <c r="M209" s="218"/>
      <c r="N209" s="219">
        <f>ROUND(L209*K209,0)</f>
        <v>0</v>
      </c>
      <c r="O209" s="218"/>
      <c r="P209" s="218"/>
      <c r="Q209" s="218"/>
      <c r="R209" s="137"/>
      <c r="T209" s="138" t="s">
        <v>3</v>
      </c>
      <c r="U209" s="38" t="s">
        <v>39</v>
      </c>
      <c r="V209" s="139">
        <v>0.23300000000000001</v>
      </c>
      <c r="W209" s="139">
        <f>V209*K209</f>
        <v>8.1550000000000011</v>
      </c>
      <c r="X209" s="139">
        <v>0</v>
      </c>
      <c r="Y209" s="139">
        <f>X209*K209</f>
        <v>0</v>
      </c>
      <c r="Z209" s="139">
        <v>0</v>
      </c>
      <c r="AA209" s="140">
        <f>Z209*K209</f>
        <v>0</v>
      </c>
      <c r="AR209" s="15" t="s">
        <v>127</v>
      </c>
      <c r="AT209" s="15" t="s">
        <v>114</v>
      </c>
      <c r="AU209" s="15" t="s">
        <v>87</v>
      </c>
      <c r="AY209" s="15" t="s">
        <v>113</v>
      </c>
      <c r="BE209" s="141">
        <f>IF(U209="základní",N209,0)</f>
        <v>0</v>
      </c>
      <c r="BF209" s="141">
        <f>IF(U209="snížená",N209,0)</f>
        <v>0</v>
      </c>
      <c r="BG209" s="141">
        <f>IF(U209="zákl. přenesená",N209,0)</f>
        <v>0</v>
      </c>
      <c r="BH209" s="141">
        <f>IF(U209="sníž. přenesená",N209,0)</f>
        <v>0</v>
      </c>
      <c r="BI209" s="141">
        <f>IF(U209="nulová",N209,0)</f>
        <v>0</v>
      </c>
      <c r="BJ209" s="15" t="s">
        <v>9</v>
      </c>
      <c r="BK209" s="141">
        <f>ROUND(L209*K209,0)</f>
        <v>0</v>
      </c>
      <c r="BL209" s="15" t="s">
        <v>127</v>
      </c>
      <c r="BM209" s="15" t="s">
        <v>387</v>
      </c>
    </row>
    <row r="210" spans="2:65" s="10" customFormat="1" ht="22.5" customHeight="1" x14ac:dyDescent="0.3">
      <c r="B210" s="147"/>
      <c r="C210" s="148"/>
      <c r="D210" s="148"/>
      <c r="E210" s="149" t="s">
        <v>3</v>
      </c>
      <c r="F210" s="249" t="s">
        <v>388</v>
      </c>
      <c r="G210" s="246"/>
      <c r="H210" s="246"/>
      <c r="I210" s="246"/>
      <c r="J210" s="148"/>
      <c r="K210" s="150">
        <v>35</v>
      </c>
      <c r="L210" s="148"/>
      <c r="M210" s="148"/>
      <c r="N210" s="148"/>
      <c r="O210" s="148"/>
      <c r="P210" s="148"/>
      <c r="Q210" s="148"/>
      <c r="R210" s="151"/>
      <c r="T210" s="152"/>
      <c r="U210" s="148"/>
      <c r="V210" s="148"/>
      <c r="W210" s="148"/>
      <c r="X210" s="148"/>
      <c r="Y210" s="148"/>
      <c r="Z210" s="148"/>
      <c r="AA210" s="153"/>
      <c r="AT210" s="154" t="s">
        <v>199</v>
      </c>
      <c r="AU210" s="154" t="s">
        <v>87</v>
      </c>
      <c r="AV210" s="10" t="s">
        <v>87</v>
      </c>
      <c r="AW210" s="10" t="s">
        <v>32</v>
      </c>
      <c r="AX210" s="10" t="s">
        <v>9</v>
      </c>
      <c r="AY210" s="154" t="s">
        <v>113</v>
      </c>
    </row>
    <row r="211" spans="2:65" s="1" customFormat="1" ht="31.5" customHeight="1" x14ac:dyDescent="0.3">
      <c r="B211" s="132"/>
      <c r="C211" s="163" t="s">
        <v>389</v>
      </c>
      <c r="D211" s="163" t="s">
        <v>263</v>
      </c>
      <c r="E211" s="164" t="s">
        <v>390</v>
      </c>
      <c r="F211" s="250" t="s">
        <v>391</v>
      </c>
      <c r="G211" s="251"/>
      <c r="H211" s="251"/>
      <c r="I211" s="251"/>
      <c r="J211" s="165" t="s">
        <v>338</v>
      </c>
      <c r="K211" s="166">
        <v>35</v>
      </c>
      <c r="L211" s="252"/>
      <c r="M211" s="251"/>
      <c r="N211" s="252">
        <f>ROUND(L211*K211,0)</f>
        <v>0</v>
      </c>
      <c r="O211" s="218"/>
      <c r="P211" s="218"/>
      <c r="Q211" s="218"/>
      <c r="R211" s="137"/>
      <c r="T211" s="138" t="s">
        <v>3</v>
      </c>
      <c r="U211" s="38" t="s">
        <v>39</v>
      </c>
      <c r="V211" s="139">
        <v>0</v>
      </c>
      <c r="W211" s="139">
        <f>V211*K211</f>
        <v>0</v>
      </c>
      <c r="X211" s="139">
        <v>1.0499999999999999E-3</v>
      </c>
      <c r="Y211" s="139">
        <f>X211*K211</f>
        <v>3.6749999999999998E-2</v>
      </c>
      <c r="Z211" s="139">
        <v>0</v>
      </c>
      <c r="AA211" s="140">
        <f>Z211*K211</f>
        <v>0</v>
      </c>
      <c r="AR211" s="15" t="s">
        <v>142</v>
      </c>
      <c r="AT211" s="15" t="s">
        <v>263</v>
      </c>
      <c r="AU211" s="15" t="s">
        <v>87</v>
      </c>
      <c r="AY211" s="15" t="s">
        <v>113</v>
      </c>
      <c r="BE211" s="141">
        <f>IF(U211="základní",N211,0)</f>
        <v>0</v>
      </c>
      <c r="BF211" s="141">
        <f>IF(U211="snížená",N211,0)</f>
        <v>0</v>
      </c>
      <c r="BG211" s="141">
        <f>IF(U211="zákl. přenesená",N211,0)</f>
        <v>0</v>
      </c>
      <c r="BH211" s="141">
        <f>IF(U211="sníž. přenesená",N211,0)</f>
        <v>0</v>
      </c>
      <c r="BI211" s="141">
        <f>IF(U211="nulová",N211,0)</f>
        <v>0</v>
      </c>
      <c r="BJ211" s="15" t="s">
        <v>9</v>
      </c>
      <c r="BK211" s="141">
        <f>ROUND(L211*K211,0)</f>
        <v>0</v>
      </c>
      <c r="BL211" s="15" t="s">
        <v>127</v>
      </c>
      <c r="BM211" s="15" t="s">
        <v>392</v>
      </c>
    </row>
    <row r="212" spans="2:65" s="1" customFormat="1" ht="31.5" customHeight="1" x14ac:dyDescent="0.3">
      <c r="B212" s="132"/>
      <c r="C212" s="133" t="s">
        <v>393</v>
      </c>
      <c r="D212" s="133" t="s">
        <v>114</v>
      </c>
      <c r="E212" s="134" t="s">
        <v>394</v>
      </c>
      <c r="F212" s="217" t="s">
        <v>395</v>
      </c>
      <c r="G212" s="218"/>
      <c r="H212" s="218"/>
      <c r="I212" s="218"/>
      <c r="J212" s="135" t="s">
        <v>338</v>
      </c>
      <c r="K212" s="136">
        <v>250</v>
      </c>
      <c r="L212" s="219"/>
      <c r="M212" s="218"/>
      <c r="N212" s="219">
        <f>ROUND(L212*K212,0)</f>
        <v>0</v>
      </c>
      <c r="O212" s="218"/>
      <c r="P212" s="218"/>
      <c r="Q212" s="218"/>
      <c r="R212" s="137"/>
      <c r="T212" s="138" t="s">
        <v>3</v>
      </c>
      <c r="U212" s="38" t="s">
        <v>39</v>
      </c>
      <c r="V212" s="139">
        <v>0.23300000000000001</v>
      </c>
      <c r="W212" s="139">
        <f>V212*K212</f>
        <v>58.25</v>
      </c>
      <c r="X212" s="139">
        <v>0</v>
      </c>
      <c r="Y212" s="139">
        <f>X212*K212</f>
        <v>0</v>
      </c>
      <c r="Z212" s="139">
        <v>0</v>
      </c>
      <c r="AA212" s="140">
        <f>Z212*K212</f>
        <v>0</v>
      </c>
      <c r="AR212" s="15" t="s">
        <v>127</v>
      </c>
      <c r="AT212" s="15" t="s">
        <v>114</v>
      </c>
      <c r="AU212" s="15" t="s">
        <v>87</v>
      </c>
      <c r="AY212" s="15" t="s">
        <v>113</v>
      </c>
      <c r="BE212" s="141">
        <f>IF(U212="základní",N212,0)</f>
        <v>0</v>
      </c>
      <c r="BF212" s="141">
        <f>IF(U212="snížená",N212,0)</f>
        <v>0</v>
      </c>
      <c r="BG212" s="141">
        <f>IF(U212="zákl. přenesená",N212,0)</f>
        <v>0</v>
      </c>
      <c r="BH212" s="141">
        <f>IF(U212="sníž. přenesená",N212,0)</f>
        <v>0</v>
      </c>
      <c r="BI212" s="141">
        <f>IF(U212="nulová",N212,0)</f>
        <v>0</v>
      </c>
      <c r="BJ212" s="15" t="s">
        <v>9</v>
      </c>
      <c r="BK212" s="141">
        <f>ROUND(L212*K212,0)</f>
        <v>0</v>
      </c>
      <c r="BL212" s="15" t="s">
        <v>127</v>
      </c>
      <c r="BM212" s="15" t="s">
        <v>396</v>
      </c>
    </row>
    <row r="213" spans="2:65" s="10" customFormat="1" ht="22.5" customHeight="1" x14ac:dyDescent="0.3">
      <c r="B213" s="147"/>
      <c r="C213" s="148"/>
      <c r="D213" s="148"/>
      <c r="E213" s="149" t="s">
        <v>3</v>
      </c>
      <c r="F213" s="249" t="s">
        <v>397</v>
      </c>
      <c r="G213" s="246"/>
      <c r="H213" s="246"/>
      <c r="I213" s="246"/>
      <c r="J213" s="148"/>
      <c r="K213" s="150">
        <v>250</v>
      </c>
      <c r="L213" s="148"/>
      <c r="M213" s="148"/>
      <c r="N213" s="148"/>
      <c r="O213" s="148"/>
      <c r="P213" s="148"/>
      <c r="Q213" s="148"/>
      <c r="R213" s="151"/>
      <c r="T213" s="152"/>
      <c r="U213" s="148"/>
      <c r="V213" s="148"/>
      <c r="W213" s="148"/>
      <c r="X213" s="148"/>
      <c r="Y213" s="148"/>
      <c r="Z213" s="148"/>
      <c r="AA213" s="153"/>
      <c r="AT213" s="154" t="s">
        <v>199</v>
      </c>
      <c r="AU213" s="154" t="s">
        <v>87</v>
      </c>
      <c r="AV213" s="10" t="s">
        <v>87</v>
      </c>
      <c r="AW213" s="10" t="s">
        <v>32</v>
      </c>
      <c r="AX213" s="10" t="s">
        <v>9</v>
      </c>
      <c r="AY213" s="154" t="s">
        <v>113</v>
      </c>
    </row>
    <row r="214" spans="2:65" s="1" customFormat="1" ht="31.5" customHeight="1" x14ac:dyDescent="0.3">
      <c r="B214" s="132"/>
      <c r="C214" s="163" t="s">
        <v>398</v>
      </c>
      <c r="D214" s="163" t="s">
        <v>263</v>
      </c>
      <c r="E214" s="164" t="s">
        <v>399</v>
      </c>
      <c r="F214" s="250" t="s">
        <v>400</v>
      </c>
      <c r="G214" s="251"/>
      <c r="H214" s="251"/>
      <c r="I214" s="251"/>
      <c r="J214" s="165" t="s">
        <v>338</v>
      </c>
      <c r="K214" s="166">
        <v>250</v>
      </c>
      <c r="L214" s="252"/>
      <c r="M214" s="251"/>
      <c r="N214" s="252">
        <f>ROUND(L214*K214,0)</f>
        <v>0</v>
      </c>
      <c r="O214" s="218"/>
      <c r="P214" s="218"/>
      <c r="Q214" s="218"/>
      <c r="R214" s="137"/>
      <c r="T214" s="138" t="s">
        <v>3</v>
      </c>
      <c r="U214" s="38" t="s">
        <v>39</v>
      </c>
      <c r="V214" s="139">
        <v>0</v>
      </c>
      <c r="W214" s="139">
        <f>V214*K214</f>
        <v>0</v>
      </c>
      <c r="X214" s="139">
        <v>1.06E-3</v>
      </c>
      <c r="Y214" s="139">
        <f>X214*K214</f>
        <v>0.26500000000000001</v>
      </c>
      <c r="Z214" s="139">
        <v>0</v>
      </c>
      <c r="AA214" s="140">
        <f>Z214*K214</f>
        <v>0</v>
      </c>
      <c r="AR214" s="15" t="s">
        <v>142</v>
      </c>
      <c r="AT214" s="15" t="s">
        <v>263</v>
      </c>
      <c r="AU214" s="15" t="s">
        <v>87</v>
      </c>
      <c r="AY214" s="15" t="s">
        <v>113</v>
      </c>
      <c r="BE214" s="141">
        <f>IF(U214="základní",N214,0)</f>
        <v>0</v>
      </c>
      <c r="BF214" s="141">
        <f>IF(U214="snížená",N214,0)</f>
        <v>0</v>
      </c>
      <c r="BG214" s="141">
        <f>IF(U214="zákl. přenesená",N214,0)</f>
        <v>0</v>
      </c>
      <c r="BH214" s="141">
        <f>IF(U214="sníž. přenesená",N214,0)</f>
        <v>0</v>
      </c>
      <c r="BI214" s="141">
        <f>IF(U214="nulová",N214,0)</f>
        <v>0</v>
      </c>
      <c r="BJ214" s="15" t="s">
        <v>9</v>
      </c>
      <c r="BK214" s="141">
        <f>ROUND(L214*K214,0)</f>
        <v>0</v>
      </c>
      <c r="BL214" s="15" t="s">
        <v>127</v>
      </c>
      <c r="BM214" s="15" t="s">
        <v>401</v>
      </c>
    </row>
    <row r="215" spans="2:65" s="1" customFormat="1" ht="31.5" customHeight="1" x14ac:dyDescent="0.3">
      <c r="B215" s="132"/>
      <c r="C215" s="163" t="s">
        <v>402</v>
      </c>
      <c r="D215" s="163" t="s">
        <v>263</v>
      </c>
      <c r="E215" s="164" t="s">
        <v>403</v>
      </c>
      <c r="F215" s="250" t="s">
        <v>404</v>
      </c>
      <c r="G215" s="251"/>
      <c r="H215" s="251"/>
      <c r="I215" s="251"/>
      <c r="J215" s="165" t="s">
        <v>338</v>
      </c>
      <c r="K215" s="166">
        <v>10</v>
      </c>
      <c r="L215" s="252"/>
      <c r="M215" s="251"/>
      <c r="N215" s="252">
        <f>ROUND(L215*K215,0)</f>
        <v>0</v>
      </c>
      <c r="O215" s="218"/>
      <c r="P215" s="218"/>
      <c r="Q215" s="218"/>
      <c r="R215" s="137"/>
      <c r="T215" s="138" t="s">
        <v>3</v>
      </c>
      <c r="U215" s="38" t="s">
        <v>39</v>
      </c>
      <c r="V215" s="139">
        <v>0</v>
      </c>
      <c r="W215" s="139">
        <f>V215*K215</f>
        <v>0</v>
      </c>
      <c r="X215" s="139">
        <v>2.7E-4</v>
      </c>
      <c r="Y215" s="139">
        <f>X215*K215</f>
        <v>2.7000000000000001E-3</v>
      </c>
      <c r="Z215" s="139">
        <v>0</v>
      </c>
      <c r="AA215" s="140">
        <f>Z215*K215</f>
        <v>0</v>
      </c>
      <c r="AR215" s="15" t="s">
        <v>142</v>
      </c>
      <c r="AT215" s="15" t="s">
        <v>263</v>
      </c>
      <c r="AU215" s="15" t="s">
        <v>87</v>
      </c>
      <c r="AY215" s="15" t="s">
        <v>113</v>
      </c>
      <c r="BE215" s="141">
        <f>IF(U215="základní",N215,0)</f>
        <v>0</v>
      </c>
      <c r="BF215" s="141">
        <f>IF(U215="snížená",N215,0)</f>
        <v>0</v>
      </c>
      <c r="BG215" s="141">
        <f>IF(U215="zákl. přenesená",N215,0)</f>
        <v>0</v>
      </c>
      <c r="BH215" s="141">
        <f>IF(U215="sníž. přenesená",N215,0)</f>
        <v>0</v>
      </c>
      <c r="BI215" s="141">
        <f>IF(U215="nulová",N215,0)</f>
        <v>0</v>
      </c>
      <c r="BJ215" s="15" t="s">
        <v>9</v>
      </c>
      <c r="BK215" s="141">
        <f>ROUND(L215*K215,0)</f>
        <v>0</v>
      </c>
      <c r="BL215" s="15" t="s">
        <v>127</v>
      </c>
      <c r="BM215" s="15" t="s">
        <v>405</v>
      </c>
    </row>
    <row r="216" spans="2:65" s="1" customFormat="1" ht="31.5" customHeight="1" x14ac:dyDescent="0.3">
      <c r="B216" s="132"/>
      <c r="C216" s="163" t="s">
        <v>406</v>
      </c>
      <c r="D216" s="163" t="s">
        <v>263</v>
      </c>
      <c r="E216" s="164" t="s">
        <v>407</v>
      </c>
      <c r="F216" s="250" t="s">
        <v>408</v>
      </c>
      <c r="G216" s="251"/>
      <c r="H216" s="251"/>
      <c r="I216" s="251"/>
      <c r="J216" s="165" t="s">
        <v>343</v>
      </c>
      <c r="K216" s="166">
        <v>5</v>
      </c>
      <c r="L216" s="252"/>
      <c r="M216" s="251"/>
      <c r="N216" s="252">
        <f>ROUND(L216*K216,0)</f>
        <v>0</v>
      </c>
      <c r="O216" s="218"/>
      <c r="P216" s="218"/>
      <c r="Q216" s="218"/>
      <c r="R216" s="137"/>
      <c r="T216" s="138" t="s">
        <v>3</v>
      </c>
      <c r="U216" s="38" t="s">
        <v>39</v>
      </c>
      <c r="V216" s="139">
        <v>0</v>
      </c>
      <c r="W216" s="139">
        <f>V216*K216</f>
        <v>0</v>
      </c>
      <c r="X216" s="139">
        <v>2E-3</v>
      </c>
      <c r="Y216" s="139">
        <f>X216*K216</f>
        <v>0.01</v>
      </c>
      <c r="Z216" s="139">
        <v>0</v>
      </c>
      <c r="AA216" s="140">
        <f>Z216*K216</f>
        <v>0</v>
      </c>
      <c r="AR216" s="15" t="s">
        <v>142</v>
      </c>
      <c r="AT216" s="15" t="s">
        <v>263</v>
      </c>
      <c r="AU216" s="15" t="s">
        <v>87</v>
      </c>
      <c r="AY216" s="15" t="s">
        <v>113</v>
      </c>
      <c r="BE216" s="141">
        <f>IF(U216="základní",N216,0)</f>
        <v>0</v>
      </c>
      <c r="BF216" s="141">
        <f>IF(U216="snížená",N216,0)</f>
        <v>0</v>
      </c>
      <c r="BG216" s="141">
        <f>IF(U216="zákl. přenesená",N216,0)</f>
        <v>0</v>
      </c>
      <c r="BH216" s="141">
        <f>IF(U216="sníž. přenesená",N216,0)</f>
        <v>0</v>
      </c>
      <c r="BI216" s="141">
        <f>IF(U216="nulová",N216,0)</f>
        <v>0</v>
      </c>
      <c r="BJ216" s="15" t="s">
        <v>9</v>
      </c>
      <c r="BK216" s="141">
        <f>ROUND(L216*K216,0)</f>
        <v>0</v>
      </c>
      <c r="BL216" s="15" t="s">
        <v>127</v>
      </c>
      <c r="BM216" s="15" t="s">
        <v>409</v>
      </c>
    </row>
    <row r="217" spans="2:65" s="1" customFormat="1" ht="31.5" customHeight="1" x14ac:dyDescent="0.3">
      <c r="B217" s="132"/>
      <c r="C217" s="133" t="s">
        <v>410</v>
      </c>
      <c r="D217" s="133" t="s">
        <v>114</v>
      </c>
      <c r="E217" s="134" t="s">
        <v>411</v>
      </c>
      <c r="F217" s="217" t="s">
        <v>412</v>
      </c>
      <c r="G217" s="218"/>
      <c r="H217" s="218"/>
      <c r="I217" s="218"/>
      <c r="J217" s="135" t="s">
        <v>338</v>
      </c>
      <c r="K217" s="136">
        <v>1.5</v>
      </c>
      <c r="L217" s="219"/>
      <c r="M217" s="218"/>
      <c r="N217" s="219">
        <f>ROUND(L217*K217,0)</f>
        <v>0</v>
      </c>
      <c r="O217" s="218"/>
      <c r="P217" s="218"/>
      <c r="Q217" s="218"/>
      <c r="R217" s="137"/>
      <c r="T217" s="138" t="s">
        <v>3</v>
      </c>
      <c r="U217" s="38" t="s">
        <v>39</v>
      </c>
      <c r="V217" s="139">
        <v>0.313</v>
      </c>
      <c r="W217" s="139">
        <f>V217*K217</f>
        <v>0.46950000000000003</v>
      </c>
      <c r="X217" s="139">
        <v>0</v>
      </c>
      <c r="Y217" s="139">
        <f>X217*K217</f>
        <v>0</v>
      </c>
      <c r="Z217" s="139">
        <v>0</v>
      </c>
      <c r="AA217" s="140">
        <f>Z217*K217</f>
        <v>0</v>
      </c>
      <c r="AR217" s="15" t="s">
        <v>127</v>
      </c>
      <c r="AT217" s="15" t="s">
        <v>114</v>
      </c>
      <c r="AU217" s="15" t="s">
        <v>87</v>
      </c>
      <c r="AY217" s="15" t="s">
        <v>113</v>
      </c>
      <c r="BE217" s="141">
        <f>IF(U217="základní",N217,0)</f>
        <v>0</v>
      </c>
      <c r="BF217" s="141">
        <f>IF(U217="snížená",N217,0)</f>
        <v>0</v>
      </c>
      <c r="BG217" s="141">
        <f>IF(U217="zákl. přenesená",N217,0)</f>
        <v>0</v>
      </c>
      <c r="BH217" s="141">
        <f>IF(U217="sníž. přenesená",N217,0)</f>
        <v>0</v>
      </c>
      <c r="BI217" s="141">
        <f>IF(U217="nulová",N217,0)</f>
        <v>0</v>
      </c>
      <c r="BJ217" s="15" t="s">
        <v>9</v>
      </c>
      <c r="BK217" s="141">
        <f>ROUND(L217*K217,0)</f>
        <v>0</v>
      </c>
      <c r="BL217" s="15" t="s">
        <v>127</v>
      </c>
      <c r="BM217" s="15" t="s">
        <v>413</v>
      </c>
    </row>
    <row r="218" spans="2:65" s="10" customFormat="1" ht="22.5" customHeight="1" x14ac:dyDescent="0.3">
      <c r="B218" s="147"/>
      <c r="C218" s="148"/>
      <c r="D218" s="148"/>
      <c r="E218" s="149" t="s">
        <v>3</v>
      </c>
      <c r="F218" s="249" t="s">
        <v>414</v>
      </c>
      <c r="G218" s="246"/>
      <c r="H218" s="246"/>
      <c r="I218" s="246"/>
      <c r="J218" s="148"/>
      <c r="K218" s="150">
        <v>1.5</v>
      </c>
      <c r="L218" s="148"/>
      <c r="M218" s="148"/>
      <c r="N218" s="148"/>
      <c r="O218" s="148"/>
      <c r="P218" s="148"/>
      <c r="Q218" s="148"/>
      <c r="R218" s="151"/>
      <c r="T218" s="152"/>
      <c r="U218" s="148"/>
      <c r="V218" s="148"/>
      <c r="W218" s="148"/>
      <c r="X218" s="148"/>
      <c r="Y218" s="148"/>
      <c r="Z218" s="148"/>
      <c r="AA218" s="153"/>
      <c r="AT218" s="154" t="s">
        <v>199</v>
      </c>
      <c r="AU218" s="154" t="s">
        <v>87</v>
      </c>
      <c r="AV218" s="10" t="s">
        <v>87</v>
      </c>
      <c r="AW218" s="10" t="s">
        <v>32</v>
      </c>
      <c r="AX218" s="10" t="s">
        <v>9</v>
      </c>
      <c r="AY218" s="154" t="s">
        <v>113</v>
      </c>
    </row>
    <row r="219" spans="2:65" s="1" customFormat="1" ht="31.5" customHeight="1" x14ac:dyDescent="0.3">
      <c r="B219" s="132"/>
      <c r="C219" s="163" t="s">
        <v>289</v>
      </c>
      <c r="D219" s="163" t="s">
        <v>263</v>
      </c>
      <c r="E219" s="164" t="s">
        <v>415</v>
      </c>
      <c r="F219" s="250" t="s">
        <v>416</v>
      </c>
      <c r="G219" s="251"/>
      <c r="H219" s="251"/>
      <c r="I219" s="251"/>
      <c r="J219" s="165" t="s">
        <v>338</v>
      </c>
      <c r="K219" s="166">
        <v>1.5</v>
      </c>
      <c r="L219" s="252"/>
      <c r="M219" s="251"/>
      <c r="N219" s="252">
        <f>ROUND(L219*K219,0)</f>
        <v>0</v>
      </c>
      <c r="O219" s="218"/>
      <c r="P219" s="218"/>
      <c r="Q219" s="218"/>
      <c r="R219" s="137"/>
      <c r="T219" s="138" t="s">
        <v>3</v>
      </c>
      <c r="U219" s="38" t="s">
        <v>39</v>
      </c>
      <c r="V219" s="139">
        <v>0</v>
      </c>
      <c r="W219" s="139">
        <f>V219*K219</f>
        <v>0</v>
      </c>
      <c r="X219" s="139">
        <v>2.1199999999999999E-3</v>
      </c>
      <c r="Y219" s="139">
        <f>X219*K219</f>
        <v>3.1799999999999997E-3</v>
      </c>
      <c r="Z219" s="139">
        <v>0</v>
      </c>
      <c r="AA219" s="140">
        <f>Z219*K219</f>
        <v>0</v>
      </c>
      <c r="AR219" s="15" t="s">
        <v>142</v>
      </c>
      <c r="AT219" s="15" t="s">
        <v>263</v>
      </c>
      <c r="AU219" s="15" t="s">
        <v>87</v>
      </c>
      <c r="AY219" s="15" t="s">
        <v>113</v>
      </c>
      <c r="BE219" s="141">
        <f>IF(U219="základní",N219,0)</f>
        <v>0</v>
      </c>
      <c r="BF219" s="141">
        <f>IF(U219="snížená",N219,0)</f>
        <v>0</v>
      </c>
      <c r="BG219" s="141">
        <f>IF(U219="zákl. přenesená",N219,0)</f>
        <v>0</v>
      </c>
      <c r="BH219" s="141">
        <f>IF(U219="sníž. přenesená",N219,0)</f>
        <v>0</v>
      </c>
      <c r="BI219" s="141">
        <f>IF(U219="nulová",N219,0)</f>
        <v>0</v>
      </c>
      <c r="BJ219" s="15" t="s">
        <v>9</v>
      </c>
      <c r="BK219" s="141">
        <f>ROUND(L219*K219,0)</f>
        <v>0</v>
      </c>
      <c r="BL219" s="15" t="s">
        <v>127</v>
      </c>
      <c r="BM219" s="15" t="s">
        <v>417</v>
      </c>
    </row>
    <row r="220" spans="2:65" s="1" customFormat="1" ht="31.5" customHeight="1" x14ac:dyDescent="0.3">
      <c r="B220" s="132"/>
      <c r="C220" s="133" t="s">
        <v>418</v>
      </c>
      <c r="D220" s="133" t="s">
        <v>114</v>
      </c>
      <c r="E220" s="134" t="s">
        <v>419</v>
      </c>
      <c r="F220" s="217" t="s">
        <v>420</v>
      </c>
      <c r="G220" s="218"/>
      <c r="H220" s="218"/>
      <c r="I220" s="218"/>
      <c r="J220" s="135" t="s">
        <v>338</v>
      </c>
      <c r="K220" s="136">
        <v>530</v>
      </c>
      <c r="L220" s="219"/>
      <c r="M220" s="218"/>
      <c r="N220" s="219">
        <f>ROUND(L220*K220,0)</f>
        <v>0</v>
      </c>
      <c r="O220" s="218"/>
      <c r="P220" s="218"/>
      <c r="Q220" s="218"/>
      <c r="R220" s="137"/>
      <c r="T220" s="138" t="s">
        <v>3</v>
      </c>
      <c r="U220" s="38" t="s">
        <v>39</v>
      </c>
      <c r="V220" s="139">
        <v>0.371</v>
      </c>
      <c r="W220" s="139">
        <f>V220*K220</f>
        <v>196.63</v>
      </c>
      <c r="X220" s="139">
        <v>0</v>
      </c>
      <c r="Y220" s="139">
        <f>X220*K220</f>
        <v>0</v>
      </c>
      <c r="Z220" s="139">
        <v>0</v>
      </c>
      <c r="AA220" s="140">
        <f>Z220*K220</f>
        <v>0</v>
      </c>
      <c r="AR220" s="15" t="s">
        <v>127</v>
      </c>
      <c r="AT220" s="15" t="s">
        <v>114</v>
      </c>
      <c r="AU220" s="15" t="s">
        <v>87</v>
      </c>
      <c r="AY220" s="15" t="s">
        <v>113</v>
      </c>
      <c r="BE220" s="141">
        <f>IF(U220="základní",N220,0)</f>
        <v>0</v>
      </c>
      <c r="BF220" s="141">
        <f>IF(U220="snížená",N220,0)</f>
        <v>0</v>
      </c>
      <c r="BG220" s="141">
        <f>IF(U220="zákl. přenesená",N220,0)</f>
        <v>0</v>
      </c>
      <c r="BH220" s="141">
        <f>IF(U220="sníž. přenesená",N220,0)</f>
        <v>0</v>
      </c>
      <c r="BI220" s="141">
        <f>IF(U220="nulová",N220,0)</f>
        <v>0</v>
      </c>
      <c r="BJ220" s="15" t="s">
        <v>9</v>
      </c>
      <c r="BK220" s="141">
        <f>ROUND(L220*K220,0)</f>
        <v>0</v>
      </c>
      <c r="BL220" s="15" t="s">
        <v>127</v>
      </c>
      <c r="BM220" s="15" t="s">
        <v>421</v>
      </c>
    </row>
    <row r="221" spans="2:65" s="10" customFormat="1" ht="22.5" customHeight="1" x14ac:dyDescent="0.3">
      <c r="B221" s="147"/>
      <c r="C221" s="148"/>
      <c r="D221" s="148"/>
      <c r="E221" s="149" t="s">
        <v>3</v>
      </c>
      <c r="F221" s="249" t="s">
        <v>422</v>
      </c>
      <c r="G221" s="246"/>
      <c r="H221" s="246"/>
      <c r="I221" s="246"/>
      <c r="J221" s="148"/>
      <c r="K221" s="150">
        <v>530</v>
      </c>
      <c r="L221" s="148"/>
      <c r="M221" s="148"/>
      <c r="N221" s="148"/>
      <c r="O221" s="148"/>
      <c r="P221" s="148"/>
      <c r="Q221" s="148"/>
      <c r="R221" s="151"/>
      <c r="T221" s="152"/>
      <c r="U221" s="148"/>
      <c r="V221" s="148"/>
      <c r="W221" s="148"/>
      <c r="X221" s="148"/>
      <c r="Y221" s="148"/>
      <c r="Z221" s="148"/>
      <c r="AA221" s="153"/>
      <c r="AT221" s="154" t="s">
        <v>199</v>
      </c>
      <c r="AU221" s="154" t="s">
        <v>87</v>
      </c>
      <c r="AV221" s="10" t="s">
        <v>87</v>
      </c>
      <c r="AW221" s="10" t="s">
        <v>32</v>
      </c>
      <c r="AX221" s="10" t="s">
        <v>9</v>
      </c>
      <c r="AY221" s="154" t="s">
        <v>113</v>
      </c>
    </row>
    <row r="222" spans="2:65" s="1" customFormat="1" ht="31.5" customHeight="1" x14ac:dyDescent="0.3">
      <c r="B222" s="132"/>
      <c r="C222" s="163" t="s">
        <v>423</v>
      </c>
      <c r="D222" s="163" t="s">
        <v>263</v>
      </c>
      <c r="E222" s="164" t="s">
        <v>424</v>
      </c>
      <c r="F222" s="250" t="s">
        <v>425</v>
      </c>
      <c r="G222" s="251"/>
      <c r="H222" s="251"/>
      <c r="I222" s="251"/>
      <c r="J222" s="165" t="s">
        <v>338</v>
      </c>
      <c r="K222" s="166">
        <v>530</v>
      </c>
      <c r="L222" s="252"/>
      <c r="M222" s="251"/>
      <c r="N222" s="252">
        <f>ROUND(L222*K222,0)</f>
        <v>0</v>
      </c>
      <c r="O222" s="218"/>
      <c r="P222" s="218"/>
      <c r="Q222" s="218"/>
      <c r="R222" s="137"/>
      <c r="T222" s="138" t="s">
        <v>3</v>
      </c>
      <c r="U222" s="38" t="s">
        <v>39</v>
      </c>
      <c r="V222" s="139">
        <v>0</v>
      </c>
      <c r="W222" s="139">
        <f>V222*K222</f>
        <v>0</v>
      </c>
      <c r="X222" s="139">
        <v>6.6699999999999997E-3</v>
      </c>
      <c r="Y222" s="139">
        <f>X222*K222</f>
        <v>3.5350999999999999</v>
      </c>
      <c r="Z222" s="139">
        <v>0</v>
      </c>
      <c r="AA222" s="140">
        <f>Z222*K222</f>
        <v>0</v>
      </c>
      <c r="AR222" s="15" t="s">
        <v>142</v>
      </c>
      <c r="AT222" s="15" t="s">
        <v>263</v>
      </c>
      <c r="AU222" s="15" t="s">
        <v>87</v>
      </c>
      <c r="AY222" s="15" t="s">
        <v>113</v>
      </c>
      <c r="BE222" s="141">
        <f>IF(U222="základní",N222,0)</f>
        <v>0</v>
      </c>
      <c r="BF222" s="141">
        <f>IF(U222="snížená",N222,0)</f>
        <v>0</v>
      </c>
      <c r="BG222" s="141">
        <f>IF(U222="zákl. přenesená",N222,0)</f>
        <v>0</v>
      </c>
      <c r="BH222" s="141">
        <f>IF(U222="sníž. přenesená",N222,0)</f>
        <v>0</v>
      </c>
      <c r="BI222" s="141">
        <f>IF(U222="nulová",N222,0)</f>
        <v>0</v>
      </c>
      <c r="BJ222" s="15" t="s">
        <v>9</v>
      </c>
      <c r="BK222" s="141">
        <f>ROUND(L222*K222,0)</f>
        <v>0</v>
      </c>
      <c r="BL222" s="15" t="s">
        <v>127</v>
      </c>
      <c r="BM222" s="15" t="s">
        <v>426</v>
      </c>
    </row>
    <row r="223" spans="2:65" s="1" customFormat="1" ht="22.5" customHeight="1" x14ac:dyDescent="0.3">
      <c r="B223" s="132"/>
      <c r="C223" s="133" t="s">
        <v>427</v>
      </c>
      <c r="D223" s="133" t="s">
        <v>114</v>
      </c>
      <c r="E223" s="134" t="s">
        <v>428</v>
      </c>
      <c r="F223" s="217" t="s">
        <v>429</v>
      </c>
      <c r="G223" s="218"/>
      <c r="H223" s="218"/>
      <c r="I223" s="218"/>
      <c r="J223" s="135" t="s">
        <v>343</v>
      </c>
      <c r="K223" s="136">
        <v>2</v>
      </c>
      <c r="L223" s="219"/>
      <c r="M223" s="218"/>
      <c r="N223" s="219">
        <f>ROUND(L223*K223,0)</f>
        <v>0</v>
      </c>
      <c r="O223" s="218"/>
      <c r="P223" s="218"/>
      <c r="Q223" s="218"/>
      <c r="R223" s="137"/>
      <c r="T223" s="138" t="s">
        <v>3</v>
      </c>
      <c r="U223" s="38" t="s">
        <v>39</v>
      </c>
      <c r="V223" s="139">
        <v>0.67500000000000004</v>
      </c>
      <c r="W223" s="139">
        <f>V223*K223</f>
        <v>1.35</v>
      </c>
      <c r="X223" s="139">
        <v>0</v>
      </c>
      <c r="Y223" s="139">
        <f>X223*K223</f>
        <v>0</v>
      </c>
      <c r="Z223" s="139">
        <v>0</v>
      </c>
      <c r="AA223" s="140">
        <f>Z223*K223</f>
        <v>0</v>
      </c>
      <c r="AR223" s="15" t="s">
        <v>127</v>
      </c>
      <c r="AT223" s="15" t="s">
        <v>114</v>
      </c>
      <c r="AU223" s="15" t="s">
        <v>87</v>
      </c>
      <c r="AY223" s="15" t="s">
        <v>113</v>
      </c>
      <c r="BE223" s="141">
        <f>IF(U223="základní",N223,0)</f>
        <v>0</v>
      </c>
      <c r="BF223" s="141">
        <f>IF(U223="snížená",N223,0)</f>
        <v>0</v>
      </c>
      <c r="BG223" s="141">
        <f>IF(U223="zákl. přenesená",N223,0)</f>
        <v>0</v>
      </c>
      <c r="BH223" s="141">
        <f>IF(U223="sníž. přenesená",N223,0)</f>
        <v>0</v>
      </c>
      <c r="BI223" s="141">
        <f>IF(U223="nulová",N223,0)</f>
        <v>0</v>
      </c>
      <c r="BJ223" s="15" t="s">
        <v>9</v>
      </c>
      <c r="BK223" s="141">
        <f>ROUND(L223*K223,0)</f>
        <v>0</v>
      </c>
      <c r="BL223" s="15" t="s">
        <v>127</v>
      </c>
      <c r="BM223" s="15" t="s">
        <v>430</v>
      </c>
    </row>
    <row r="224" spans="2:65" s="10" customFormat="1" ht="22.5" customHeight="1" x14ac:dyDescent="0.3">
      <c r="B224" s="147"/>
      <c r="C224" s="148"/>
      <c r="D224" s="148"/>
      <c r="E224" s="149" t="s">
        <v>3</v>
      </c>
      <c r="F224" s="249" t="s">
        <v>345</v>
      </c>
      <c r="G224" s="246"/>
      <c r="H224" s="246"/>
      <c r="I224" s="246"/>
      <c r="J224" s="148"/>
      <c r="K224" s="150">
        <v>2</v>
      </c>
      <c r="L224" s="148"/>
      <c r="M224" s="148"/>
      <c r="N224" s="148"/>
      <c r="O224" s="148"/>
      <c r="P224" s="148"/>
      <c r="Q224" s="148"/>
      <c r="R224" s="151"/>
      <c r="T224" s="152"/>
      <c r="U224" s="148"/>
      <c r="V224" s="148"/>
      <c r="W224" s="148"/>
      <c r="X224" s="148"/>
      <c r="Y224" s="148"/>
      <c r="Z224" s="148"/>
      <c r="AA224" s="153"/>
      <c r="AT224" s="154" t="s">
        <v>199</v>
      </c>
      <c r="AU224" s="154" t="s">
        <v>87</v>
      </c>
      <c r="AV224" s="10" t="s">
        <v>87</v>
      </c>
      <c r="AW224" s="10" t="s">
        <v>32</v>
      </c>
      <c r="AX224" s="10" t="s">
        <v>9</v>
      </c>
      <c r="AY224" s="154" t="s">
        <v>113</v>
      </c>
    </row>
    <row r="225" spans="2:65" s="1" customFormat="1" ht="22.5" customHeight="1" x14ac:dyDescent="0.3">
      <c r="B225" s="132"/>
      <c r="C225" s="163" t="s">
        <v>431</v>
      </c>
      <c r="D225" s="163" t="s">
        <v>263</v>
      </c>
      <c r="E225" s="164" t="s">
        <v>432</v>
      </c>
      <c r="F225" s="250" t="s">
        <v>433</v>
      </c>
      <c r="G225" s="251"/>
      <c r="H225" s="251"/>
      <c r="I225" s="251"/>
      <c r="J225" s="165" t="s">
        <v>343</v>
      </c>
      <c r="K225" s="166">
        <v>2</v>
      </c>
      <c r="L225" s="252"/>
      <c r="M225" s="251"/>
      <c r="N225" s="252">
        <f>ROUND(L225*K225,0)</f>
        <v>0</v>
      </c>
      <c r="O225" s="218"/>
      <c r="P225" s="218"/>
      <c r="Q225" s="218"/>
      <c r="R225" s="137"/>
      <c r="T225" s="138" t="s">
        <v>3</v>
      </c>
      <c r="U225" s="38" t="s">
        <v>39</v>
      </c>
      <c r="V225" s="139">
        <v>0</v>
      </c>
      <c r="W225" s="139">
        <f>V225*K225</f>
        <v>0</v>
      </c>
      <c r="X225" s="139">
        <v>3.2000000000000003E-4</v>
      </c>
      <c r="Y225" s="139">
        <f>X225*K225</f>
        <v>6.4000000000000005E-4</v>
      </c>
      <c r="Z225" s="139">
        <v>0</v>
      </c>
      <c r="AA225" s="140">
        <f>Z225*K225</f>
        <v>0</v>
      </c>
      <c r="AR225" s="15" t="s">
        <v>142</v>
      </c>
      <c r="AT225" s="15" t="s">
        <v>263</v>
      </c>
      <c r="AU225" s="15" t="s">
        <v>87</v>
      </c>
      <c r="AY225" s="15" t="s">
        <v>113</v>
      </c>
      <c r="BE225" s="141">
        <f>IF(U225="základní",N225,0)</f>
        <v>0</v>
      </c>
      <c r="BF225" s="141">
        <f>IF(U225="snížená",N225,0)</f>
        <v>0</v>
      </c>
      <c r="BG225" s="141">
        <f>IF(U225="zákl. přenesená",N225,0)</f>
        <v>0</v>
      </c>
      <c r="BH225" s="141">
        <f>IF(U225="sníž. přenesená",N225,0)</f>
        <v>0</v>
      </c>
      <c r="BI225" s="141">
        <f>IF(U225="nulová",N225,0)</f>
        <v>0</v>
      </c>
      <c r="BJ225" s="15" t="s">
        <v>9</v>
      </c>
      <c r="BK225" s="141">
        <f>ROUND(L225*K225,0)</f>
        <v>0</v>
      </c>
      <c r="BL225" s="15" t="s">
        <v>127</v>
      </c>
      <c r="BM225" s="15" t="s">
        <v>434</v>
      </c>
    </row>
    <row r="226" spans="2:65" s="1" customFormat="1" ht="22.5" customHeight="1" x14ac:dyDescent="0.3">
      <c r="B226" s="132"/>
      <c r="C226" s="163" t="s">
        <v>435</v>
      </c>
      <c r="D226" s="163" t="s">
        <v>263</v>
      </c>
      <c r="E226" s="164" t="s">
        <v>436</v>
      </c>
      <c r="F226" s="250" t="s">
        <v>437</v>
      </c>
      <c r="G226" s="251"/>
      <c r="H226" s="251"/>
      <c r="I226" s="251"/>
      <c r="J226" s="165" t="s">
        <v>343</v>
      </c>
      <c r="K226" s="166">
        <v>1</v>
      </c>
      <c r="L226" s="252"/>
      <c r="M226" s="251"/>
      <c r="N226" s="252">
        <f>ROUND(L226*K226,0)</f>
        <v>0</v>
      </c>
      <c r="O226" s="218"/>
      <c r="P226" s="218"/>
      <c r="Q226" s="218"/>
      <c r="R226" s="137"/>
      <c r="T226" s="138" t="s">
        <v>3</v>
      </c>
      <c r="U226" s="38" t="s">
        <v>39</v>
      </c>
      <c r="V226" s="139">
        <v>0</v>
      </c>
      <c r="W226" s="139">
        <f>V226*K226</f>
        <v>0</v>
      </c>
      <c r="X226" s="139">
        <v>1.6800000000000001E-3</v>
      </c>
      <c r="Y226" s="139">
        <f>X226*K226</f>
        <v>1.6800000000000001E-3</v>
      </c>
      <c r="Z226" s="139">
        <v>0</v>
      </c>
      <c r="AA226" s="140">
        <f>Z226*K226</f>
        <v>0</v>
      </c>
      <c r="AR226" s="15" t="s">
        <v>142</v>
      </c>
      <c r="AT226" s="15" t="s">
        <v>263</v>
      </c>
      <c r="AU226" s="15" t="s">
        <v>87</v>
      </c>
      <c r="AY226" s="15" t="s">
        <v>113</v>
      </c>
      <c r="BE226" s="141">
        <f>IF(U226="základní",N226,0)</f>
        <v>0</v>
      </c>
      <c r="BF226" s="141">
        <f>IF(U226="snížená",N226,0)</f>
        <v>0</v>
      </c>
      <c r="BG226" s="141">
        <f>IF(U226="zákl. přenesená",N226,0)</f>
        <v>0</v>
      </c>
      <c r="BH226" s="141">
        <f>IF(U226="sníž. přenesená",N226,0)</f>
        <v>0</v>
      </c>
      <c r="BI226" s="141">
        <f>IF(U226="nulová",N226,0)</f>
        <v>0</v>
      </c>
      <c r="BJ226" s="15" t="s">
        <v>9</v>
      </c>
      <c r="BK226" s="141">
        <f>ROUND(L226*K226,0)</f>
        <v>0</v>
      </c>
      <c r="BL226" s="15" t="s">
        <v>127</v>
      </c>
      <c r="BM226" s="15" t="s">
        <v>438</v>
      </c>
    </row>
    <row r="227" spans="2:65" s="1" customFormat="1" ht="22.5" customHeight="1" x14ac:dyDescent="0.3">
      <c r="B227" s="132"/>
      <c r="C227" s="163" t="s">
        <v>439</v>
      </c>
      <c r="D227" s="163" t="s">
        <v>263</v>
      </c>
      <c r="E227" s="164" t="s">
        <v>440</v>
      </c>
      <c r="F227" s="250" t="s">
        <v>441</v>
      </c>
      <c r="G227" s="251"/>
      <c r="H227" s="251"/>
      <c r="I227" s="251"/>
      <c r="J227" s="165" t="s">
        <v>343</v>
      </c>
      <c r="K227" s="166">
        <v>1</v>
      </c>
      <c r="L227" s="252"/>
      <c r="M227" s="251"/>
      <c r="N227" s="252">
        <f>ROUND(L227*K227,0)</f>
        <v>0</v>
      </c>
      <c r="O227" s="218"/>
      <c r="P227" s="218"/>
      <c r="Q227" s="218"/>
      <c r="R227" s="137"/>
      <c r="T227" s="138" t="s">
        <v>3</v>
      </c>
      <c r="U227" s="38" t="s">
        <v>39</v>
      </c>
      <c r="V227" s="139">
        <v>0</v>
      </c>
      <c r="W227" s="139">
        <f>V227*K227</f>
        <v>0</v>
      </c>
      <c r="X227" s="139">
        <v>2.5999999999999998E-4</v>
      </c>
      <c r="Y227" s="139">
        <f>X227*K227</f>
        <v>2.5999999999999998E-4</v>
      </c>
      <c r="Z227" s="139">
        <v>0</v>
      </c>
      <c r="AA227" s="140">
        <f>Z227*K227</f>
        <v>0</v>
      </c>
      <c r="AR227" s="15" t="s">
        <v>142</v>
      </c>
      <c r="AT227" s="15" t="s">
        <v>263</v>
      </c>
      <c r="AU227" s="15" t="s">
        <v>87</v>
      </c>
      <c r="AY227" s="15" t="s">
        <v>113</v>
      </c>
      <c r="BE227" s="141">
        <f>IF(U227="základní",N227,0)</f>
        <v>0</v>
      </c>
      <c r="BF227" s="141">
        <f>IF(U227="snížená",N227,0)</f>
        <v>0</v>
      </c>
      <c r="BG227" s="141">
        <f>IF(U227="zákl. přenesená",N227,0)</f>
        <v>0</v>
      </c>
      <c r="BH227" s="141">
        <f>IF(U227="sníž. přenesená",N227,0)</f>
        <v>0</v>
      </c>
      <c r="BI227" s="141">
        <f>IF(U227="nulová",N227,0)</f>
        <v>0</v>
      </c>
      <c r="BJ227" s="15" t="s">
        <v>9</v>
      </c>
      <c r="BK227" s="141">
        <f>ROUND(L227*K227,0)</f>
        <v>0</v>
      </c>
      <c r="BL227" s="15" t="s">
        <v>127</v>
      </c>
      <c r="BM227" s="15" t="s">
        <v>442</v>
      </c>
    </row>
    <row r="228" spans="2:65" s="1" customFormat="1" ht="22.5" customHeight="1" x14ac:dyDescent="0.3">
      <c r="B228" s="132"/>
      <c r="C228" s="133" t="s">
        <v>443</v>
      </c>
      <c r="D228" s="133" t="s">
        <v>114</v>
      </c>
      <c r="E228" s="134" t="s">
        <v>444</v>
      </c>
      <c r="F228" s="217" t="s">
        <v>445</v>
      </c>
      <c r="G228" s="218"/>
      <c r="H228" s="218"/>
      <c r="I228" s="218"/>
      <c r="J228" s="135" t="s">
        <v>343</v>
      </c>
      <c r="K228" s="136">
        <v>5</v>
      </c>
      <c r="L228" s="219"/>
      <c r="M228" s="218"/>
      <c r="N228" s="219">
        <f>ROUND(L228*K228,0)</f>
        <v>0</v>
      </c>
      <c r="O228" s="218"/>
      <c r="P228" s="218"/>
      <c r="Q228" s="218"/>
      <c r="R228" s="137"/>
      <c r="T228" s="138" t="s">
        <v>3</v>
      </c>
      <c r="U228" s="38" t="s">
        <v>39</v>
      </c>
      <c r="V228" s="139">
        <v>0.90400000000000003</v>
      </c>
      <c r="W228" s="139">
        <f>V228*K228</f>
        <v>4.5200000000000005</v>
      </c>
      <c r="X228" s="139">
        <v>0</v>
      </c>
      <c r="Y228" s="139">
        <f>X228*K228</f>
        <v>0</v>
      </c>
      <c r="Z228" s="139">
        <v>0</v>
      </c>
      <c r="AA228" s="140">
        <f>Z228*K228</f>
        <v>0</v>
      </c>
      <c r="AR228" s="15" t="s">
        <v>127</v>
      </c>
      <c r="AT228" s="15" t="s">
        <v>114</v>
      </c>
      <c r="AU228" s="15" t="s">
        <v>87</v>
      </c>
      <c r="AY228" s="15" t="s">
        <v>113</v>
      </c>
      <c r="BE228" s="141">
        <f>IF(U228="základní",N228,0)</f>
        <v>0</v>
      </c>
      <c r="BF228" s="141">
        <f>IF(U228="snížená",N228,0)</f>
        <v>0</v>
      </c>
      <c r="BG228" s="141">
        <f>IF(U228="zákl. přenesená",N228,0)</f>
        <v>0</v>
      </c>
      <c r="BH228" s="141">
        <f>IF(U228="sníž. přenesená",N228,0)</f>
        <v>0</v>
      </c>
      <c r="BI228" s="141">
        <f>IF(U228="nulová",N228,0)</f>
        <v>0</v>
      </c>
      <c r="BJ228" s="15" t="s">
        <v>9</v>
      </c>
      <c r="BK228" s="141">
        <f>ROUND(L228*K228,0)</f>
        <v>0</v>
      </c>
      <c r="BL228" s="15" t="s">
        <v>127</v>
      </c>
      <c r="BM228" s="15" t="s">
        <v>446</v>
      </c>
    </row>
    <row r="229" spans="2:65" s="10" customFormat="1" ht="22.5" customHeight="1" x14ac:dyDescent="0.3">
      <c r="B229" s="147"/>
      <c r="C229" s="148"/>
      <c r="D229" s="148"/>
      <c r="E229" s="149" t="s">
        <v>3</v>
      </c>
      <c r="F229" s="249" t="s">
        <v>447</v>
      </c>
      <c r="G229" s="246"/>
      <c r="H229" s="246"/>
      <c r="I229" s="246"/>
      <c r="J229" s="148"/>
      <c r="K229" s="150">
        <v>5</v>
      </c>
      <c r="L229" s="148"/>
      <c r="M229" s="148"/>
      <c r="N229" s="148"/>
      <c r="O229" s="148"/>
      <c r="P229" s="148"/>
      <c r="Q229" s="148"/>
      <c r="R229" s="151"/>
      <c r="T229" s="152"/>
      <c r="U229" s="148"/>
      <c r="V229" s="148"/>
      <c r="W229" s="148"/>
      <c r="X229" s="148"/>
      <c r="Y229" s="148"/>
      <c r="Z229" s="148"/>
      <c r="AA229" s="153"/>
      <c r="AT229" s="154" t="s">
        <v>199</v>
      </c>
      <c r="AU229" s="154" t="s">
        <v>87</v>
      </c>
      <c r="AV229" s="10" t="s">
        <v>87</v>
      </c>
      <c r="AW229" s="10" t="s">
        <v>32</v>
      </c>
      <c r="AX229" s="10" t="s">
        <v>9</v>
      </c>
      <c r="AY229" s="154" t="s">
        <v>113</v>
      </c>
    </row>
    <row r="230" spans="2:65" s="1" customFormat="1" ht="22.5" customHeight="1" x14ac:dyDescent="0.3">
      <c r="B230" s="132"/>
      <c r="C230" s="163" t="s">
        <v>448</v>
      </c>
      <c r="D230" s="163" t="s">
        <v>263</v>
      </c>
      <c r="E230" s="164" t="s">
        <v>449</v>
      </c>
      <c r="F230" s="250" t="s">
        <v>450</v>
      </c>
      <c r="G230" s="251"/>
      <c r="H230" s="251"/>
      <c r="I230" s="251"/>
      <c r="J230" s="165" t="s">
        <v>343</v>
      </c>
      <c r="K230" s="166">
        <v>48</v>
      </c>
      <c r="L230" s="252"/>
      <c r="M230" s="251"/>
      <c r="N230" s="252">
        <f>ROUND(L230*K230,0)</f>
        <v>0</v>
      </c>
      <c r="O230" s="218"/>
      <c r="P230" s="218"/>
      <c r="Q230" s="218"/>
      <c r="R230" s="137"/>
      <c r="T230" s="138" t="s">
        <v>3</v>
      </c>
      <c r="U230" s="38" t="s">
        <v>39</v>
      </c>
      <c r="V230" s="139">
        <v>0</v>
      </c>
      <c r="W230" s="139">
        <f>V230*K230</f>
        <v>0</v>
      </c>
      <c r="X230" s="139">
        <v>1.81E-3</v>
      </c>
      <c r="Y230" s="139">
        <f>X230*K230</f>
        <v>8.6879999999999999E-2</v>
      </c>
      <c r="Z230" s="139">
        <v>0</v>
      </c>
      <c r="AA230" s="140">
        <f>Z230*K230</f>
        <v>0</v>
      </c>
      <c r="AR230" s="15" t="s">
        <v>142</v>
      </c>
      <c r="AT230" s="15" t="s">
        <v>263</v>
      </c>
      <c r="AU230" s="15" t="s">
        <v>87</v>
      </c>
      <c r="AY230" s="15" t="s">
        <v>113</v>
      </c>
      <c r="BE230" s="141">
        <f>IF(U230="základní",N230,0)</f>
        <v>0</v>
      </c>
      <c r="BF230" s="141">
        <f>IF(U230="snížená",N230,0)</f>
        <v>0</v>
      </c>
      <c r="BG230" s="141">
        <f>IF(U230="zákl. přenesená",N230,0)</f>
        <v>0</v>
      </c>
      <c r="BH230" s="141">
        <f>IF(U230="sníž. přenesená",N230,0)</f>
        <v>0</v>
      </c>
      <c r="BI230" s="141">
        <f>IF(U230="nulová",N230,0)</f>
        <v>0</v>
      </c>
      <c r="BJ230" s="15" t="s">
        <v>9</v>
      </c>
      <c r="BK230" s="141">
        <f>ROUND(L230*K230,0)</f>
        <v>0</v>
      </c>
      <c r="BL230" s="15" t="s">
        <v>127</v>
      </c>
      <c r="BM230" s="15" t="s">
        <v>451</v>
      </c>
    </row>
    <row r="231" spans="2:65" s="1" customFormat="1" ht="31.5" customHeight="1" x14ac:dyDescent="0.3">
      <c r="B231" s="132"/>
      <c r="C231" s="163" t="s">
        <v>452</v>
      </c>
      <c r="D231" s="163" t="s">
        <v>263</v>
      </c>
      <c r="E231" s="164" t="s">
        <v>453</v>
      </c>
      <c r="F231" s="250" t="s">
        <v>454</v>
      </c>
      <c r="G231" s="251"/>
      <c r="H231" s="251"/>
      <c r="I231" s="251"/>
      <c r="J231" s="165" t="s">
        <v>343</v>
      </c>
      <c r="K231" s="166">
        <v>1</v>
      </c>
      <c r="L231" s="252"/>
      <c r="M231" s="251"/>
      <c r="N231" s="252">
        <f>ROUND(L231*K231,0)</f>
        <v>0</v>
      </c>
      <c r="O231" s="218"/>
      <c r="P231" s="218"/>
      <c r="Q231" s="218"/>
      <c r="R231" s="137"/>
      <c r="T231" s="138" t="s">
        <v>3</v>
      </c>
      <c r="U231" s="38" t="s">
        <v>39</v>
      </c>
      <c r="V231" s="139">
        <v>0</v>
      </c>
      <c r="W231" s="139">
        <f>V231*K231</f>
        <v>0</v>
      </c>
      <c r="X231" s="139">
        <v>4.5999999999999999E-3</v>
      </c>
      <c r="Y231" s="139">
        <f>X231*K231</f>
        <v>4.5999999999999999E-3</v>
      </c>
      <c r="Z231" s="139">
        <v>0</v>
      </c>
      <c r="AA231" s="140">
        <f>Z231*K231</f>
        <v>0</v>
      </c>
      <c r="AR231" s="15" t="s">
        <v>142</v>
      </c>
      <c r="AT231" s="15" t="s">
        <v>263</v>
      </c>
      <c r="AU231" s="15" t="s">
        <v>87</v>
      </c>
      <c r="AY231" s="15" t="s">
        <v>113</v>
      </c>
      <c r="BE231" s="141">
        <f>IF(U231="základní",N231,0)</f>
        <v>0</v>
      </c>
      <c r="BF231" s="141">
        <f>IF(U231="snížená",N231,0)</f>
        <v>0</v>
      </c>
      <c r="BG231" s="141">
        <f>IF(U231="zákl. přenesená",N231,0)</f>
        <v>0</v>
      </c>
      <c r="BH231" s="141">
        <f>IF(U231="sníž. přenesená",N231,0)</f>
        <v>0</v>
      </c>
      <c r="BI231" s="141">
        <f>IF(U231="nulová",N231,0)</f>
        <v>0</v>
      </c>
      <c r="BJ231" s="15" t="s">
        <v>9</v>
      </c>
      <c r="BK231" s="141">
        <f>ROUND(L231*K231,0)</f>
        <v>0</v>
      </c>
      <c r="BL231" s="15" t="s">
        <v>127</v>
      </c>
      <c r="BM231" s="15" t="s">
        <v>455</v>
      </c>
    </row>
    <row r="232" spans="2:65" s="1" customFormat="1" ht="22.5" customHeight="1" x14ac:dyDescent="0.3">
      <c r="B232" s="132"/>
      <c r="C232" s="163" t="s">
        <v>456</v>
      </c>
      <c r="D232" s="163" t="s">
        <v>263</v>
      </c>
      <c r="E232" s="164" t="s">
        <v>457</v>
      </c>
      <c r="F232" s="250" t="s">
        <v>458</v>
      </c>
      <c r="G232" s="251"/>
      <c r="H232" s="251"/>
      <c r="I232" s="251"/>
      <c r="J232" s="165" t="s">
        <v>343</v>
      </c>
      <c r="K232" s="166">
        <v>2</v>
      </c>
      <c r="L232" s="252"/>
      <c r="M232" s="251"/>
      <c r="N232" s="252">
        <f>ROUND(L232*K232,0)</f>
        <v>0</v>
      </c>
      <c r="O232" s="218"/>
      <c r="P232" s="218"/>
      <c r="Q232" s="218"/>
      <c r="R232" s="137"/>
      <c r="T232" s="138" t="s">
        <v>3</v>
      </c>
      <c r="U232" s="38" t="s">
        <v>39</v>
      </c>
      <c r="V232" s="139">
        <v>0</v>
      </c>
      <c r="W232" s="139">
        <f>V232*K232</f>
        <v>0</v>
      </c>
      <c r="X232" s="139">
        <v>8.1999999999999998E-4</v>
      </c>
      <c r="Y232" s="139">
        <f>X232*K232</f>
        <v>1.64E-3</v>
      </c>
      <c r="Z232" s="139">
        <v>0</v>
      </c>
      <c r="AA232" s="140">
        <f>Z232*K232</f>
        <v>0</v>
      </c>
      <c r="AR232" s="15" t="s">
        <v>142</v>
      </c>
      <c r="AT232" s="15" t="s">
        <v>263</v>
      </c>
      <c r="AU232" s="15" t="s">
        <v>87</v>
      </c>
      <c r="AY232" s="15" t="s">
        <v>113</v>
      </c>
      <c r="BE232" s="141">
        <f>IF(U232="základní",N232,0)</f>
        <v>0</v>
      </c>
      <c r="BF232" s="141">
        <f>IF(U232="snížená",N232,0)</f>
        <v>0</v>
      </c>
      <c r="BG232" s="141">
        <f>IF(U232="zákl. přenesená",N232,0)</f>
        <v>0</v>
      </c>
      <c r="BH232" s="141">
        <f>IF(U232="sníž. přenesená",N232,0)</f>
        <v>0</v>
      </c>
      <c r="BI232" s="141">
        <f>IF(U232="nulová",N232,0)</f>
        <v>0</v>
      </c>
      <c r="BJ232" s="15" t="s">
        <v>9</v>
      </c>
      <c r="BK232" s="141">
        <f>ROUND(L232*K232,0)</f>
        <v>0</v>
      </c>
      <c r="BL232" s="15" t="s">
        <v>127</v>
      </c>
      <c r="BM232" s="15" t="s">
        <v>459</v>
      </c>
    </row>
    <row r="233" spans="2:65" s="1" customFormat="1" ht="22.5" customHeight="1" x14ac:dyDescent="0.3">
      <c r="B233" s="132"/>
      <c r="C233" s="163" t="s">
        <v>460</v>
      </c>
      <c r="D233" s="163" t="s">
        <v>263</v>
      </c>
      <c r="E233" s="164" t="s">
        <v>461</v>
      </c>
      <c r="F233" s="250" t="s">
        <v>462</v>
      </c>
      <c r="G233" s="251"/>
      <c r="H233" s="251"/>
      <c r="I233" s="251"/>
      <c r="J233" s="165" t="s">
        <v>343</v>
      </c>
      <c r="K233" s="166">
        <v>2</v>
      </c>
      <c r="L233" s="252"/>
      <c r="M233" s="251"/>
      <c r="N233" s="252">
        <f>ROUND(L233*K233,0)</f>
        <v>0</v>
      </c>
      <c r="O233" s="218"/>
      <c r="P233" s="218"/>
      <c r="Q233" s="218"/>
      <c r="R233" s="137"/>
      <c r="T233" s="138" t="s">
        <v>3</v>
      </c>
      <c r="U233" s="38" t="s">
        <v>39</v>
      </c>
      <c r="V233" s="139">
        <v>0</v>
      </c>
      <c r="W233" s="139">
        <f>V233*K233</f>
        <v>0</v>
      </c>
      <c r="X233" s="139">
        <v>1.6800000000000001E-3</v>
      </c>
      <c r="Y233" s="139">
        <f>X233*K233</f>
        <v>3.3600000000000001E-3</v>
      </c>
      <c r="Z233" s="139">
        <v>0</v>
      </c>
      <c r="AA233" s="140">
        <f>Z233*K233</f>
        <v>0</v>
      </c>
      <c r="AR233" s="15" t="s">
        <v>142</v>
      </c>
      <c r="AT233" s="15" t="s">
        <v>263</v>
      </c>
      <c r="AU233" s="15" t="s">
        <v>87</v>
      </c>
      <c r="AY233" s="15" t="s">
        <v>113</v>
      </c>
      <c r="BE233" s="141">
        <f>IF(U233="základní",N233,0)</f>
        <v>0</v>
      </c>
      <c r="BF233" s="141">
        <f>IF(U233="snížená",N233,0)</f>
        <v>0</v>
      </c>
      <c r="BG233" s="141">
        <f>IF(U233="zákl. přenesená",N233,0)</f>
        <v>0</v>
      </c>
      <c r="BH233" s="141">
        <f>IF(U233="sníž. přenesená",N233,0)</f>
        <v>0</v>
      </c>
      <c r="BI233" s="141">
        <f>IF(U233="nulová",N233,0)</f>
        <v>0</v>
      </c>
      <c r="BJ233" s="15" t="s">
        <v>9</v>
      </c>
      <c r="BK233" s="141">
        <f>ROUND(L233*K233,0)</f>
        <v>0</v>
      </c>
      <c r="BL233" s="15" t="s">
        <v>127</v>
      </c>
      <c r="BM233" s="15" t="s">
        <v>463</v>
      </c>
    </row>
    <row r="234" spans="2:65" s="1" customFormat="1" ht="44.25" customHeight="1" x14ac:dyDescent="0.3">
      <c r="B234" s="132"/>
      <c r="C234" s="133" t="s">
        <v>464</v>
      </c>
      <c r="D234" s="133" t="s">
        <v>114</v>
      </c>
      <c r="E234" s="134" t="s">
        <v>465</v>
      </c>
      <c r="F234" s="217" t="s">
        <v>466</v>
      </c>
      <c r="G234" s="218"/>
      <c r="H234" s="218"/>
      <c r="I234" s="218"/>
      <c r="J234" s="135" t="s">
        <v>343</v>
      </c>
      <c r="K234" s="136">
        <v>4</v>
      </c>
      <c r="L234" s="219"/>
      <c r="M234" s="218"/>
      <c r="N234" s="219">
        <f>ROUND(L234*K234,0)</f>
        <v>0</v>
      </c>
      <c r="O234" s="218"/>
      <c r="P234" s="218"/>
      <c r="Q234" s="218"/>
      <c r="R234" s="137"/>
      <c r="T234" s="138" t="s">
        <v>3</v>
      </c>
      <c r="U234" s="38" t="s">
        <v>39</v>
      </c>
      <c r="V234" s="139">
        <v>0.94099999999999995</v>
      </c>
      <c r="W234" s="139">
        <f>V234*K234</f>
        <v>3.7639999999999998</v>
      </c>
      <c r="X234" s="139">
        <v>0</v>
      </c>
      <c r="Y234" s="139">
        <f>X234*K234</f>
        <v>0</v>
      </c>
      <c r="Z234" s="139">
        <v>0</v>
      </c>
      <c r="AA234" s="140">
        <f>Z234*K234</f>
        <v>0</v>
      </c>
      <c r="AR234" s="15" t="s">
        <v>127</v>
      </c>
      <c r="AT234" s="15" t="s">
        <v>114</v>
      </c>
      <c r="AU234" s="15" t="s">
        <v>87</v>
      </c>
      <c r="AY234" s="15" t="s">
        <v>113</v>
      </c>
      <c r="BE234" s="141">
        <f>IF(U234="základní",N234,0)</f>
        <v>0</v>
      </c>
      <c r="BF234" s="141">
        <f>IF(U234="snížená",N234,0)</f>
        <v>0</v>
      </c>
      <c r="BG234" s="141">
        <f>IF(U234="zákl. přenesená",N234,0)</f>
        <v>0</v>
      </c>
      <c r="BH234" s="141">
        <f>IF(U234="sníž. přenesená",N234,0)</f>
        <v>0</v>
      </c>
      <c r="BI234" s="141">
        <f>IF(U234="nulová",N234,0)</f>
        <v>0</v>
      </c>
      <c r="BJ234" s="15" t="s">
        <v>9</v>
      </c>
      <c r="BK234" s="141">
        <f>ROUND(L234*K234,0)</f>
        <v>0</v>
      </c>
      <c r="BL234" s="15" t="s">
        <v>127</v>
      </c>
      <c r="BM234" s="15" t="s">
        <v>467</v>
      </c>
    </row>
    <row r="235" spans="2:65" s="10" customFormat="1" ht="22.5" customHeight="1" x14ac:dyDescent="0.3">
      <c r="B235" s="147"/>
      <c r="C235" s="148"/>
      <c r="D235" s="148"/>
      <c r="E235" s="149" t="s">
        <v>3</v>
      </c>
      <c r="F235" s="249" t="s">
        <v>468</v>
      </c>
      <c r="G235" s="246"/>
      <c r="H235" s="246"/>
      <c r="I235" s="246"/>
      <c r="J235" s="148"/>
      <c r="K235" s="150">
        <v>4</v>
      </c>
      <c r="L235" s="148"/>
      <c r="M235" s="148"/>
      <c r="N235" s="148"/>
      <c r="O235" s="148"/>
      <c r="P235" s="148"/>
      <c r="Q235" s="148"/>
      <c r="R235" s="151"/>
      <c r="T235" s="152"/>
      <c r="U235" s="148"/>
      <c r="V235" s="148"/>
      <c r="W235" s="148"/>
      <c r="X235" s="148"/>
      <c r="Y235" s="148"/>
      <c r="Z235" s="148"/>
      <c r="AA235" s="153"/>
      <c r="AT235" s="154" t="s">
        <v>199</v>
      </c>
      <c r="AU235" s="154" t="s">
        <v>87</v>
      </c>
      <c r="AV235" s="10" t="s">
        <v>87</v>
      </c>
      <c r="AW235" s="10" t="s">
        <v>32</v>
      </c>
      <c r="AX235" s="10" t="s">
        <v>9</v>
      </c>
      <c r="AY235" s="154" t="s">
        <v>113</v>
      </c>
    </row>
    <row r="236" spans="2:65" s="1" customFormat="1" ht="31.5" customHeight="1" x14ac:dyDescent="0.3">
      <c r="B236" s="132"/>
      <c r="C236" s="163" t="s">
        <v>469</v>
      </c>
      <c r="D236" s="163" t="s">
        <v>263</v>
      </c>
      <c r="E236" s="164" t="s">
        <v>470</v>
      </c>
      <c r="F236" s="250" t="s">
        <v>471</v>
      </c>
      <c r="G236" s="251"/>
      <c r="H236" s="251"/>
      <c r="I236" s="251"/>
      <c r="J236" s="165" t="s">
        <v>343</v>
      </c>
      <c r="K236" s="166">
        <v>4</v>
      </c>
      <c r="L236" s="252"/>
      <c r="M236" s="251"/>
      <c r="N236" s="252">
        <f>ROUND(L236*K236,0)</f>
        <v>0</v>
      </c>
      <c r="O236" s="218"/>
      <c r="P236" s="218"/>
      <c r="Q236" s="218"/>
      <c r="R236" s="137"/>
      <c r="T236" s="138" t="s">
        <v>3</v>
      </c>
      <c r="U236" s="38" t="s">
        <v>39</v>
      </c>
      <c r="V236" s="139">
        <v>0</v>
      </c>
      <c r="W236" s="139">
        <f>V236*K236</f>
        <v>0</v>
      </c>
      <c r="X236" s="139">
        <v>3.1259999999999999E-3</v>
      </c>
      <c r="Y236" s="139">
        <f>X236*K236</f>
        <v>1.2503999999999999E-2</v>
      </c>
      <c r="Z236" s="139">
        <v>0</v>
      </c>
      <c r="AA236" s="140">
        <f>Z236*K236</f>
        <v>0</v>
      </c>
      <c r="AR236" s="15" t="s">
        <v>142</v>
      </c>
      <c r="AT236" s="15" t="s">
        <v>263</v>
      </c>
      <c r="AU236" s="15" t="s">
        <v>87</v>
      </c>
      <c r="AY236" s="15" t="s">
        <v>113</v>
      </c>
      <c r="BE236" s="141">
        <f>IF(U236="základní",N236,0)</f>
        <v>0</v>
      </c>
      <c r="BF236" s="141">
        <f>IF(U236="snížená",N236,0)</f>
        <v>0</v>
      </c>
      <c r="BG236" s="141">
        <f>IF(U236="zákl. přenesená",N236,0)</f>
        <v>0</v>
      </c>
      <c r="BH236" s="141">
        <f>IF(U236="sníž. přenesená",N236,0)</f>
        <v>0</v>
      </c>
      <c r="BI236" s="141">
        <f>IF(U236="nulová",N236,0)</f>
        <v>0</v>
      </c>
      <c r="BJ236" s="15" t="s">
        <v>9</v>
      </c>
      <c r="BK236" s="141">
        <f>ROUND(L236*K236,0)</f>
        <v>0</v>
      </c>
      <c r="BL236" s="15" t="s">
        <v>127</v>
      </c>
      <c r="BM236" s="15" t="s">
        <v>472</v>
      </c>
    </row>
    <row r="237" spans="2:65" s="1" customFormat="1" ht="22.5" customHeight="1" x14ac:dyDescent="0.3">
      <c r="B237" s="132"/>
      <c r="C237" s="163" t="s">
        <v>473</v>
      </c>
      <c r="D237" s="163" t="s">
        <v>263</v>
      </c>
      <c r="E237" s="164" t="s">
        <v>474</v>
      </c>
      <c r="F237" s="250" t="s">
        <v>475</v>
      </c>
      <c r="G237" s="251"/>
      <c r="H237" s="251"/>
      <c r="I237" s="251"/>
      <c r="J237" s="165" t="s">
        <v>343</v>
      </c>
      <c r="K237" s="166">
        <v>2</v>
      </c>
      <c r="L237" s="252"/>
      <c r="M237" s="251"/>
      <c r="N237" s="252">
        <f>ROUND(L237*K237,0)</f>
        <v>0</v>
      </c>
      <c r="O237" s="218"/>
      <c r="P237" s="218"/>
      <c r="Q237" s="218"/>
      <c r="R237" s="137"/>
      <c r="T237" s="138" t="s">
        <v>3</v>
      </c>
      <c r="U237" s="38" t="s">
        <v>39</v>
      </c>
      <c r="V237" s="139">
        <v>0</v>
      </c>
      <c r="W237" s="139">
        <f>V237*K237</f>
        <v>0</v>
      </c>
      <c r="X237" s="139">
        <v>0</v>
      </c>
      <c r="Y237" s="139">
        <f>X237*K237</f>
        <v>0</v>
      </c>
      <c r="Z237" s="139">
        <v>0</v>
      </c>
      <c r="AA237" s="140">
        <f>Z237*K237</f>
        <v>0</v>
      </c>
      <c r="AR237" s="15" t="s">
        <v>142</v>
      </c>
      <c r="AT237" s="15" t="s">
        <v>263</v>
      </c>
      <c r="AU237" s="15" t="s">
        <v>87</v>
      </c>
      <c r="AY237" s="15" t="s">
        <v>113</v>
      </c>
      <c r="BE237" s="141">
        <f>IF(U237="základní",N237,0)</f>
        <v>0</v>
      </c>
      <c r="BF237" s="141">
        <f>IF(U237="snížená",N237,0)</f>
        <v>0</v>
      </c>
      <c r="BG237" s="141">
        <f>IF(U237="zákl. přenesená",N237,0)</f>
        <v>0</v>
      </c>
      <c r="BH237" s="141">
        <f>IF(U237="sníž. přenesená",N237,0)</f>
        <v>0</v>
      </c>
      <c r="BI237" s="141">
        <f>IF(U237="nulová",N237,0)</f>
        <v>0</v>
      </c>
      <c r="BJ237" s="15" t="s">
        <v>9</v>
      </c>
      <c r="BK237" s="141">
        <f>ROUND(L237*K237,0)</f>
        <v>0</v>
      </c>
      <c r="BL237" s="15" t="s">
        <v>127</v>
      </c>
      <c r="BM237" s="15" t="s">
        <v>476</v>
      </c>
    </row>
    <row r="238" spans="2:65" s="1" customFormat="1" ht="22.5" customHeight="1" x14ac:dyDescent="0.3">
      <c r="B238" s="132"/>
      <c r="C238" s="163" t="s">
        <v>477</v>
      </c>
      <c r="D238" s="163" t="s">
        <v>263</v>
      </c>
      <c r="E238" s="164" t="s">
        <v>478</v>
      </c>
      <c r="F238" s="250" t="s">
        <v>479</v>
      </c>
      <c r="G238" s="251"/>
      <c r="H238" s="251"/>
      <c r="I238" s="251"/>
      <c r="J238" s="165" t="s">
        <v>343</v>
      </c>
      <c r="K238" s="166">
        <v>3</v>
      </c>
      <c r="L238" s="252"/>
      <c r="M238" s="251"/>
      <c r="N238" s="252">
        <f>ROUND(L238*K238,0)</f>
        <v>0</v>
      </c>
      <c r="O238" s="218"/>
      <c r="P238" s="218"/>
      <c r="Q238" s="218"/>
      <c r="R238" s="137"/>
      <c r="T238" s="138" t="s">
        <v>3</v>
      </c>
      <c r="U238" s="38" t="s">
        <v>39</v>
      </c>
      <c r="V238" s="139">
        <v>0</v>
      </c>
      <c r="W238" s="139">
        <f>V238*K238</f>
        <v>0</v>
      </c>
      <c r="X238" s="139">
        <v>1.6699999999999999E-4</v>
      </c>
      <c r="Y238" s="139">
        <f>X238*K238</f>
        <v>5.0099999999999993E-4</v>
      </c>
      <c r="Z238" s="139">
        <v>0</v>
      </c>
      <c r="AA238" s="140">
        <f>Z238*K238</f>
        <v>0</v>
      </c>
      <c r="AR238" s="15" t="s">
        <v>142</v>
      </c>
      <c r="AT238" s="15" t="s">
        <v>263</v>
      </c>
      <c r="AU238" s="15" t="s">
        <v>87</v>
      </c>
      <c r="AY238" s="15" t="s">
        <v>113</v>
      </c>
      <c r="BE238" s="141">
        <f>IF(U238="základní",N238,0)</f>
        <v>0</v>
      </c>
      <c r="BF238" s="141">
        <f>IF(U238="snížená",N238,0)</f>
        <v>0</v>
      </c>
      <c r="BG238" s="141">
        <f>IF(U238="zákl. přenesená",N238,0)</f>
        <v>0</v>
      </c>
      <c r="BH238" s="141">
        <f>IF(U238="sníž. přenesená",N238,0)</f>
        <v>0</v>
      </c>
      <c r="BI238" s="141">
        <f>IF(U238="nulová",N238,0)</f>
        <v>0</v>
      </c>
      <c r="BJ238" s="15" t="s">
        <v>9</v>
      </c>
      <c r="BK238" s="141">
        <f>ROUND(L238*K238,0)</f>
        <v>0</v>
      </c>
      <c r="BL238" s="15" t="s">
        <v>127</v>
      </c>
      <c r="BM238" s="15" t="s">
        <v>480</v>
      </c>
    </row>
    <row r="239" spans="2:65" s="1" customFormat="1" ht="22.5" customHeight="1" x14ac:dyDescent="0.3">
      <c r="B239" s="132"/>
      <c r="C239" s="163" t="s">
        <v>481</v>
      </c>
      <c r="D239" s="163" t="s">
        <v>263</v>
      </c>
      <c r="E239" s="164" t="s">
        <v>482</v>
      </c>
      <c r="F239" s="250" t="s">
        <v>483</v>
      </c>
      <c r="G239" s="251"/>
      <c r="H239" s="251"/>
      <c r="I239" s="251"/>
      <c r="J239" s="165" t="s">
        <v>343</v>
      </c>
      <c r="K239" s="166">
        <v>8</v>
      </c>
      <c r="L239" s="252"/>
      <c r="M239" s="251"/>
      <c r="N239" s="252">
        <f>ROUND(L239*K239,0)</f>
        <v>0</v>
      </c>
      <c r="O239" s="218"/>
      <c r="P239" s="218"/>
      <c r="Q239" s="218"/>
      <c r="R239" s="137"/>
      <c r="T239" s="138" t="s">
        <v>3</v>
      </c>
      <c r="U239" s="38" t="s">
        <v>39</v>
      </c>
      <c r="V239" s="139">
        <v>0</v>
      </c>
      <c r="W239" s="139">
        <f>V239*K239</f>
        <v>0</v>
      </c>
      <c r="X239" s="139">
        <v>1.4999999999999999E-2</v>
      </c>
      <c r="Y239" s="139">
        <f>X239*K239</f>
        <v>0.12</v>
      </c>
      <c r="Z239" s="139">
        <v>0</v>
      </c>
      <c r="AA239" s="140">
        <f>Z239*K239</f>
        <v>0</v>
      </c>
      <c r="AR239" s="15" t="s">
        <v>142</v>
      </c>
      <c r="AT239" s="15" t="s">
        <v>263</v>
      </c>
      <c r="AU239" s="15" t="s">
        <v>87</v>
      </c>
      <c r="AY239" s="15" t="s">
        <v>113</v>
      </c>
      <c r="BE239" s="141">
        <f>IF(U239="základní",N239,0)</f>
        <v>0</v>
      </c>
      <c r="BF239" s="141">
        <f>IF(U239="snížená",N239,0)</f>
        <v>0</v>
      </c>
      <c r="BG239" s="141">
        <f>IF(U239="zákl. přenesená",N239,0)</f>
        <v>0</v>
      </c>
      <c r="BH239" s="141">
        <f>IF(U239="sníž. přenesená",N239,0)</f>
        <v>0</v>
      </c>
      <c r="BI239" s="141">
        <f>IF(U239="nulová",N239,0)</f>
        <v>0</v>
      </c>
      <c r="BJ239" s="15" t="s">
        <v>9</v>
      </c>
      <c r="BK239" s="141">
        <f>ROUND(L239*K239,0)</f>
        <v>0</v>
      </c>
      <c r="BL239" s="15" t="s">
        <v>127</v>
      </c>
      <c r="BM239" s="15" t="s">
        <v>484</v>
      </c>
    </row>
    <row r="240" spans="2:65" s="1" customFormat="1" ht="44.25" customHeight="1" x14ac:dyDescent="0.3">
      <c r="B240" s="132"/>
      <c r="C240" s="133" t="s">
        <v>485</v>
      </c>
      <c r="D240" s="133" t="s">
        <v>114</v>
      </c>
      <c r="E240" s="134" t="s">
        <v>486</v>
      </c>
      <c r="F240" s="217" t="s">
        <v>487</v>
      </c>
      <c r="G240" s="218"/>
      <c r="H240" s="218"/>
      <c r="I240" s="218"/>
      <c r="J240" s="135" t="s">
        <v>343</v>
      </c>
      <c r="K240" s="136">
        <v>5</v>
      </c>
      <c r="L240" s="219"/>
      <c r="M240" s="218"/>
      <c r="N240" s="219">
        <f>ROUND(L240*K240,0)</f>
        <v>0</v>
      </c>
      <c r="O240" s="218"/>
      <c r="P240" s="218"/>
      <c r="Q240" s="218"/>
      <c r="R240" s="137"/>
      <c r="T240" s="138" t="s">
        <v>3</v>
      </c>
      <c r="U240" s="38" t="s">
        <v>39</v>
      </c>
      <c r="V240" s="139">
        <v>0.97</v>
      </c>
      <c r="W240" s="139">
        <f>V240*K240</f>
        <v>4.8499999999999996</v>
      </c>
      <c r="X240" s="139">
        <v>0</v>
      </c>
      <c r="Y240" s="139">
        <f>X240*K240</f>
        <v>0</v>
      </c>
      <c r="Z240" s="139">
        <v>0</v>
      </c>
      <c r="AA240" s="140">
        <f>Z240*K240</f>
        <v>0</v>
      </c>
      <c r="AR240" s="15" t="s">
        <v>127</v>
      </c>
      <c r="AT240" s="15" t="s">
        <v>114</v>
      </c>
      <c r="AU240" s="15" t="s">
        <v>87</v>
      </c>
      <c r="AY240" s="15" t="s">
        <v>113</v>
      </c>
      <c r="BE240" s="141">
        <f>IF(U240="základní",N240,0)</f>
        <v>0</v>
      </c>
      <c r="BF240" s="141">
        <f>IF(U240="snížená",N240,0)</f>
        <v>0</v>
      </c>
      <c r="BG240" s="141">
        <f>IF(U240="zákl. přenesená",N240,0)</f>
        <v>0</v>
      </c>
      <c r="BH240" s="141">
        <f>IF(U240="sníž. přenesená",N240,0)</f>
        <v>0</v>
      </c>
      <c r="BI240" s="141">
        <f>IF(U240="nulová",N240,0)</f>
        <v>0</v>
      </c>
      <c r="BJ240" s="15" t="s">
        <v>9</v>
      </c>
      <c r="BK240" s="141">
        <f>ROUND(L240*K240,0)</f>
        <v>0</v>
      </c>
      <c r="BL240" s="15" t="s">
        <v>127</v>
      </c>
      <c r="BM240" s="15" t="s">
        <v>488</v>
      </c>
    </row>
    <row r="241" spans="2:65" s="10" customFormat="1" ht="22.5" customHeight="1" x14ac:dyDescent="0.3">
      <c r="B241" s="147"/>
      <c r="C241" s="148"/>
      <c r="D241" s="148"/>
      <c r="E241" s="149" t="s">
        <v>3</v>
      </c>
      <c r="F241" s="249" t="s">
        <v>447</v>
      </c>
      <c r="G241" s="246"/>
      <c r="H241" s="246"/>
      <c r="I241" s="246"/>
      <c r="J241" s="148"/>
      <c r="K241" s="150">
        <v>5</v>
      </c>
      <c r="L241" s="148"/>
      <c r="M241" s="148"/>
      <c r="N241" s="148"/>
      <c r="O241" s="148"/>
      <c r="P241" s="148"/>
      <c r="Q241" s="148"/>
      <c r="R241" s="151"/>
      <c r="T241" s="152"/>
      <c r="U241" s="148"/>
      <c r="V241" s="148"/>
      <c r="W241" s="148"/>
      <c r="X241" s="148"/>
      <c r="Y241" s="148"/>
      <c r="Z241" s="148"/>
      <c r="AA241" s="153"/>
      <c r="AT241" s="154" t="s">
        <v>199</v>
      </c>
      <c r="AU241" s="154" t="s">
        <v>87</v>
      </c>
      <c r="AV241" s="10" t="s">
        <v>87</v>
      </c>
      <c r="AW241" s="10" t="s">
        <v>32</v>
      </c>
      <c r="AX241" s="10" t="s">
        <v>9</v>
      </c>
      <c r="AY241" s="154" t="s">
        <v>113</v>
      </c>
    </row>
    <row r="242" spans="2:65" s="1" customFormat="1" ht="31.5" customHeight="1" x14ac:dyDescent="0.3">
      <c r="B242" s="132"/>
      <c r="C242" s="163" t="s">
        <v>489</v>
      </c>
      <c r="D242" s="163" t="s">
        <v>263</v>
      </c>
      <c r="E242" s="164" t="s">
        <v>490</v>
      </c>
      <c r="F242" s="250" t="s">
        <v>491</v>
      </c>
      <c r="G242" s="251"/>
      <c r="H242" s="251"/>
      <c r="I242" s="251"/>
      <c r="J242" s="165" t="s">
        <v>343</v>
      </c>
      <c r="K242" s="166">
        <v>5</v>
      </c>
      <c r="L242" s="252"/>
      <c r="M242" s="251"/>
      <c r="N242" s="252">
        <f>ROUND(L242*K242,0)</f>
        <v>0</v>
      </c>
      <c r="O242" s="218"/>
      <c r="P242" s="218"/>
      <c r="Q242" s="218"/>
      <c r="R242" s="137"/>
      <c r="T242" s="138" t="s">
        <v>3</v>
      </c>
      <c r="U242" s="38" t="s">
        <v>39</v>
      </c>
      <c r="V242" s="139">
        <v>0</v>
      </c>
      <c r="W242" s="139">
        <f>V242*K242</f>
        <v>0</v>
      </c>
      <c r="X242" s="139">
        <v>2.9299999999999999E-3</v>
      </c>
      <c r="Y242" s="139">
        <f>X242*K242</f>
        <v>1.465E-2</v>
      </c>
      <c r="Z242" s="139">
        <v>0</v>
      </c>
      <c r="AA242" s="140">
        <f>Z242*K242</f>
        <v>0</v>
      </c>
      <c r="AR242" s="15" t="s">
        <v>142</v>
      </c>
      <c r="AT242" s="15" t="s">
        <v>263</v>
      </c>
      <c r="AU242" s="15" t="s">
        <v>87</v>
      </c>
      <c r="AY242" s="15" t="s">
        <v>113</v>
      </c>
      <c r="BE242" s="141">
        <f>IF(U242="základní",N242,0)</f>
        <v>0</v>
      </c>
      <c r="BF242" s="141">
        <f>IF(U242="snížená",N242,0)</f>
        <v>0</v>
      </c>
      <c r="BG242" s="141">
        <f>IF(U242="zákl. přenesená",N242,0)</f>
        <v>0</v>
      </c>
      <c r="BH242" s="141">
        <f>IF(U242="sníž. přenesená",N242,0)</f>
        <v>0</v>
      </c>
      <c r="BI242" s="141">
        <f>IF(U242="nulová",N242,0)</f>
        <v>0</v>
      </c>
      <c r="BJ242" s="15" t="s">
        <v>9</v>
      </c>
      <c r="BK242" s="141">
        <f>ROUND(L242*K242,0)</f>
        <v>0</v>
      </c>
      <c r="BL242" s="15" t="s">
        <v>127</v>
      </c>
      <c r="BM242" s="15" t="s">
        <v>492</v>
      </c>
    </row>
    <row r="243" spans="2:65" s="1" customFormat="1" ht="31.5" customHeight="1" x14ac:dyDescent="0.3">
      <c r="B243" s="132"/>
      <c r="C243" s="163" t="s">
        <v>493</v>
      </c>
      <c r="D243" s="163" t="s">
        <v>263</v>
      </c>
      <c r="E243" s="164" t="s">
        <v>494</v>
      </c>
      <c r="F243" s="250" t="s">
        <v>495</v>
      </c>
      <c r="G243" s="251"/>
      <c r="H243" s="251"/>
      <c r="I243" s="251"/>
      <c r="J243" s="165" t="s">
        <v>496</v>
      </c>
      <c r="K243" s="166">
        <v>9</v>
      </c>
      <c r="L243" s="252"/>
      <c r="M243" s="251"/>
      <c r="N243" s="252">
        <f>ROUND(L243*K243,0)</f>
        <v>0</v>
      </c>
      <c r="O243" s="218"/>
      <c r="P243" s="218"/>
      <c r="Q243" s="218"/>
      <c r="R243" s="137"/>
      <c r="T243" s="138" t="s">
        <v>3</v>
      </c>
      <c r="U243" s="38" t="s">
        <v>39</v>
      </c>
      <c r="V243" s="139">
        <v>0</v>
      </c>
      <c r="W243" s="139">
        <f>V243*K243</f>
        <v>0</v>
      </c>
      <c r="X243" s="139">
        <v>4.4999999999999997E-3</v>
      </c>
      <c r="Y243" s="139">
        <f>X243*K243</f>
        <v>4.0499999999999994E-2</v>
      </c>
      <c r="Z243" s="139">
        <v>0</v>
      </c>
      <c r="AA243" s="140">
        <f>Z243*K243</f>
        <v>0</v>
      </c>
      <c r="AR243" s="15" t="s">
        <v>142</v>
      </c>
      <c r="AT243" s="15" t="s">
        <v>263</v>
      </c>
      <c r="AU243" s="15" t="s">
        <v>87</v>
      </c>
      <c r="AY243" s="15" t="s">
        <v>113</v>
      </c>
      <c r="BE243" s="141">
        <f>IF(U243="základní",N243,0)</f>
        <v>0</v>
      </c>
      <c r="BF243" s="141">
        <f>IF(U243="snížená",N243,0)</f>
        <v>0</v>
      </c>
      <c r="BG243" s="141">
        <f>IF(U243="zákl. přenesená",N243,0)</f>
        <v>0</v>
      </c>
      <c r="BH243" s="141">
        <f>IF(U243="sníž. přenesená",N243,0)</f>
        <v>0</v>
      </c>
      <c r="BI243" s="141">
        <f>IF(U243="nulová",N243,0)</f>
        <v>0</v>
      </c>
      <c r="BJ243" s="15" t="s">
        <v>9</v>
      </c>
      <c r="BK243" s="141">
        <f>ROUND(L243*K243,0)</f>
        <v>0</v>
      </c>
      <c r="BL243" s="15" t="s">
        <v>127</v>
      </c>
      <c r="BM243" s="15" t="s">
        <v>497</v>
      </c>
    </row>
    <row r="244" spans="2:65" s="1" customFormat="1" ht="31.5" customHeight="1" x14ac:dyDescent="0.3">
      <c r="B244" s="132"/>
      <c r="C244" s="133" t="s">
        <v>498</v>
      </c>
      <c r="D244" s="133" t="s">
        <v>114</v>
      </c>
      <c r="E244" s="134" t="s">
        <v>499</v>
      </c>
      <c r="F244" s="217" t="s">
        <v>500</v>
      </c>
      <c r="G244" s="218"/>
      <c r="H244" s="218"/>
      <c r="I244" s="218"/>
      <c r="J244" s="135" t="s">
        <v>343</v>
      </c>
      <c r="K244" s="136">
        <v>1</v>
      </c>
      <c r="L244" s="219"/>
      <c r="M244" s="218"/>
      <c r="N244" s="219">
        <f>ROUND(L244*K244,0)</f>
        <v>0</v>
      </c>
      <c r="O244" s="218"/>
      <c r="P244" s="218"/>
      <c r="Q244" s="218"/>
      <c r="R244" s="137"/>
      <c r="T244" s="138" t="s">
        <v>3</v>
      </c>
      <c r="U244" s="38" t="s">
        <v>39</v>
      </c>
      <c r="V244" s="139">
        <v>1.554</v>
      </c>
      <c r="W244" s="139">
        <f>V244*K244</f>
        <v>1.554</v>
      </c>
      <c r="X244" s="139">
        <v>8.0000000000000004E-4</v>
      </c>
      <c r="Y244" s="139">
        <f>X244*K244</f>
        <v>8.0000000000000004E-4</v>
      </c>
      <c r="Z244" s="139">
        <v>0</v>
      </c>
      <c r="AA244" s="140">
        <f>Z244*K244</f>
        <v>0</v>
      </c>
      <c r="AR244" s="15" t="s">
        <v>127</v>
      </c>
      <c r="AT244" s="15" t="s">
        <v>114</v>
      </c>
      <c r="AU244" s="15" t="s">
        <v>87</v>
      </c>
      <c r="AY244" s="15" t="s">
        <v>113</v>
      </c>
      <c r="BE244" s="141">
        <f>IF(U244="základní",N244,0)</f>
        <v>0</v>
      </c>
      <c r="BF244" s="141">
        <f>IF(U244="snížená",N244,0)</f>
        <v>0</v>
      </c>
      <c r="BG244" s="141">
        <f>IF(U244="zákl. přenesená",N244,0)</f>
        <v>0</v>
      </c>
      <c r="BH244" s="141">
        <f>IF(U244="sníž. přenesená",N244,0)</f>
        <v>0</v>
      </c>
      <c r="BI244" s="141">
        <f>IF(U244="nulová",N244,0)</f>
        <v>0</v>
      </c>
      <c r="BJ244" s="15" t="s">
        <v>9</v>
      </c>
      <c r="BK244" s="141">
        <f>ROUND(L244*K244,0)</f>
        <v>0</v>
      </c>
      <c r="BL244" s="15" t="s">
        <v>127</v>
      </c>
      <c r="BM244" s="15" t="s">
        <v>501</v>
      </c>
    </row>
    <row r="245" spans="2:65" s="10" customFormat="1" ht="22.5" customHeight="1" x14ac:dyDescent="0.3">
      <c r="B245" s="147"/>
      <c r="C245" s="148"/>
      <c r="D245" s="148"/>
      <c r="E245" s="149" t="s">
        <v>3</v>
      </c>
      <c r="F245" s="249" t="s">
        <v>358</v>
      </c>
      <c r="G245" s="246"/>
      <c r="H245" s="246"/>
      <c r="I245" s="246"/>
      <c r="J245" s="148"/>
      <c r="K245" s="150">
        <v>1</v>
      </c>
      <c r="L245" s="148"/>
      <c r="M245" s="148"/>
      <c r="N245" s="148"/>
      <c r="O245" s="148"/>
      <c r="P245" s="148"/>
      <c r="Q245" s="148"/>
      <c r="R245" s="151"/>
      <c r="T245" s="152"/>
      <c r="U245" s="148"/>
      <c r="V245" s="148"/>
      <c r="W245" s="148"/>
      <c r="X245" s="148"/>
      <c r="Y245" s="148"/>
      <c r="Z245" s="148"/>
      <c r="AA245" s="153"/>
      <c r="AT245" s="154" t="s">
        <v>199</v>
      </c>
      <c r="AU245" s="154" t="s">
        <v>87</v>
      </c>
      <c r="AV245" s="10" t="s">
        <v>87</v>
      </c>
      <c r="AW245" s="10" t="s">
        <v>32</v>
      </c>
      <c r="AX245" s="10" t="s">
        <v>9</v>
      </c>
      <c r="AY245" s="154" t="s">
        <v>113</v>
      </c>
    </row>
    <row r="246" spans="2:65" s="1" customFormat="1" ht="31.5" customHeight="1" x14ac:dyDescent="0.3">
      <c r="B246" s="132"/>
      <c r="C246" s="163" t="s">
        <v>502</v>
      </c>
      <c r="D246" s="163" t="s">
        <v>263</v>
      </c>
      <c r="E246" s="164" t="s">
        <v>503</v>
      </c>
      <c r="F246" s="250" t="s">
        <v>504</v>
      </c>
      <c r="G246" s="251"/>
      <c r="H246" s="251"/>
      <c r="I246" s="251"/>
      <c r="J246" s="165" t="s">
        <v>343</v>
      </c>
      <c r="K246" s="166">
        <v>1</v>
      </c>
      <c r="L246" s="252"/>
      <c r="M246" s="251"/>
      <c r="N246" s="252">
        <f>ROUND(L246*K246,0)</f>
        <v>0</v>
      </c>
      <c r="O246" s="218"/>
      <c r="P246" s="218"/>
      <c r="Q246" s="218"/>
      <c r="R246" s="137"/>
      <c r="T246" s="138" t="s">
        <v>3</v>
      </c>
      <c r="U246" s="38" t="s">
        <v>39</v>
      </c>
      <c r="V246" s="139">
        <v>0</v>
      </c>
      <c r="W246" s="139">
        <f>V246*K246</f>
        <v>0</v>
      </c>
      <c r="X246" s="139">
        <v>1.7999999999999999E-2</v>
      </c>
      <c r="Y246" s="139">
        <f>X246*K246</f>
        <v>1.7999999999999999E-2</v>
      </c>
      <c r="Z246" s="139">
        <v>0</v>
      </c>
      <c r="AA246" s="140">
        <f>Z246*K246</f>
        <v>0</v>
      </c>
      <c r="AR246" s="15" t="s">
        <v>142</v>
      </c>
      <c r="AT246" s="15" t="s">
        <v>263</v>
      </c>
      <c r="AU246" s="15" t="s">
        <v>87</v>
      </c>
      <c r="AY246" s="15" t="s">
        <v>113</v>
      </c>
      <c r="BE246" s="141">
        <f>IF(U246="základní",N246,0)</f>
        <v>0</v>
      </c>
      <c r="BF246" s="141">
        <f>IF(U246="snížená",N246,0)</f>
        <v>0</v>
      </c>
      <c r="BG246" s="141">
        <f>IF(U246="zákl. přenesená",N246,0)</f>
        <v>0</v>
      </c>
      <c r="BH246" s="141">
        <f>IF(U246="sníž. přenesená",N246,0)</f>
        <v>0</v>
      </c>
      <c r="BI246" s="141">
        <f>IF(U246="nulová",N246,0)</f>
        <v>0</v>
      </c>
      <c r="BJ246" s="15" t="s">
        <v>9</v>
      </c>
      <c r="BK246" s="141">
        <f>ROUND(L246*K246,0)</f>
        <v>0</v>
      </c>
      <c r="BL246" s="15" t="s">
        <v>127</v>
      </c>
      <c r="BM246" s="15" t="s">
        <v>505</v>
      </c>
    </row>
    <row r="247" spans="2:65" s="1" customFormat="1" ht="31.5" customHeight="1" x14ac:dyDescent="0.3">
      <c r="B247" s="132"/>
      <c r="C247" s="163" t="s">
        <v>506</v>
      </c>
      <c r="D247" s="163" t="s">
        <v>263</v>
      </c>
      <c r="E247" s="164" t="s">
        <v>507</v>
      </c>
      <c r="F247" s="250" t="s">
        <v>508</v>
      </c>
      <c r="G247" s="251"/>
      <c r="H247" s="251"/>
      <c r="I247" s="251"/>
      <c r="J247" s="165" t="s">
        <v>496</v>
      </c>
      <c r="K247" s="166">
        <v>1</v>
      </c>
      <c r="L247" s="252"/>
      <c r="M247" s="251"/>
      <c r="N247" s="252">
        <f>ROUND(L247*K247,0)</f>
        <v>0</v>
      </c>
      <c r="O247" s="218"/>
      <c r="P247" s="218"/>
      <c r="Q247" s="218"/>
      <c r="R247" s="137"/>
      <c r="T247" s="138" t="s">
        <v>3</v>
      </c>
      <c r="U247" s="38" t="s">
        <v>39</v>
      </c>
      <c r="V247" s="139">
        <v>0</v>
      </c>
      <c r="W247" s="139">
        <f>V247*K247</f>
        <v>0</v>
      </c>
      <c r="X247" s="139">
        <v>6.0000000000000001E-3</v>
      </c>
      <c r="Y247" s="139">
        <f>X247*K247</f>
        <v>6.0000000000000001E-3</v>
      </c>
      <c r="Z247" s="139">
        <v>0</v>
      </c>
      <c r="AA247" s="140">
        <f>Z247*K247</f>
        <v>0</v>
      </c>
      <c r="AR247" s="15" t="s">
        <v>142</v>
      </c>
      <c r="AT247" s="15" t="s">
        <v>263</v>
      </c>
      <c r="AU247" s="15" t="s">
        <v>87</v>
      </c>
      <c r="AY247" s="15" t="s">
        <v>113</v>
      </c>
      <c r="BE247" s="141">
        <f>IF(U247="základní",N247,0)</f>
        <v>0</v>
      </c>
      <c r="BF247" s="141">
        <f>IF(U247="snížená",N247,0)</f>
        <v>0</v>
      </c>
      <c r="BG247" s="141">
        <f>IF(U247="zákl. přenesená",N247,0)</f>
        <v>0</v>
      </c>
      <c r="BH247" s="141">
        <f>IF(U247="sníž. přenesená",N247,0)</f>
        <v>0</v>
      </c>
      <c r="BI247" s="141">
        <f>IF(U247="nulová",N247,0)</f>
        <v>0</v>
      </c>
      <c r="BJ247" s="15" t="s">
        <v>9</v>
      </c>
      <c r="BK247" s="141">
        <f>ROUND(L247*K247,0)</f>
        <v>0</v>
      </c>
      <c r="BL247" s="15" t="s">
        <v>127</v>
      </c>
      <c r="BM247" s="15" t="s">
        <v>509</v>
      </c>
    </row>
    <row r="248" spans="2:65" s="1" customFormat="1" ht="22.5" customHeight="1" x14ac:dyDescent="0.3">
      <c r="B248" s="132"/>
      <c r="C248" s="133" t="s">
        <v>510</v>
      </c>
      <c r="D248" s="133" t="s">
        <v>114</v>
      </c>
      <c r="E248" s="134" t="s">
        <v>511</v>
      </c>
      <c r="F248" s="217" t="s">
        <v>512</v>
      </c>
      <c r="G248" s="218"/>
      <c r="H248" s="218"/>
      <c r="I248" s="218"/>
      <c r="J248" s="135" t="s">
        <v>343</v>
      </c>
      <c r="K248" s="136">
        <v>1</v>
      </c>
      <c r="L248" s="219"/>
      <c r="M248" s="218"/>
      <c r="N248" s="219">
        <f>ROUND(L248*K248,0)</f>
        <v>0</v>
      </c>
      <c r="O248" s="218"/>
      <c r="P248" s="218"/>
      <c r="Q248" s="218"/>
      <c r="R248" s="137"/>
      <c r="T248" s="138" t="s">
        <v>3</v>
      </c>
      <c r="U248" s="38" t="s">
        <v>39</v>
      </c>
      <c r="V248" s="139">
        <v>0.70799999999999996</v>
      </c>
      <c r="W248" s="139">
        <f>V248*K248</f>
        <v>0.70799999999999996</v>
      </c>
      <c r="X248" s="139">
        <v>3.4000000000000002E-4</v>
      </c>
      <c r="Y248" s="139">
        <f>X248*K248</f>
        <v>3.4000000000000002E-4</v>
      </c>
      <c r="Z248" s="139">
        <v>0</v>
      </c>
      <c r="AA248" s="140">
        <f>Z248*K248</f>
        <v>0</v>
      </c>
      <c r="AR248" s="15" t="s">
        <v>127</v>
      </c>
      <c r="AT248" s="15" t="s">
        <v>114</v>
      </c>
      <c r="AU248" s="15" t="s">
        <v>87</v>
      </c>
      <c r="AY248" s="15" t="s">
        <v>113</v>
      </c>
      <c r="BE248" s="141">
        <f>IF(U248="základní",N248,0)</f>
        <v>0</v>
      </c>
      <c r="BF248" s="141">
        <f>IF(U248="snížená",N248,0)</f>
        <v>0</v>
      </c>
      <c r="BG248" s="141">
        <f>IF(U248="zákl. přenesená",N248,0)</f>
        <v>0</v>
      </c>
      <c r="BH248" s="141">
        <f>IF(U248="sníž. přenesená",N248,0)</f>
        <v>0</v>
      </c>
      <c r="BI248" s="141">
        <f>IF(U248="nulová",N248,0)</f>
        <v>0</v>
      </c>
      <c r="BJ248" s="15" t="s">
        <v>9</v>
      </c>
      <c r="BK248" s="141">
        <f>ROUND(L248*K248,0)</f>
        <v>0</v>
      </c>
      <c r="BL248" s="15" t="s">
        <v>127</v>
      </c>
      <c r="BM248" s="15" t="s">
        <v>513</v>
      </c>
    </row>
    <row r="249" spans="2:65" s="10" customFormat="1" ht="22.5" customHeight="1" x14ac:dyDescent="0.3">
      <c r="B249" s="147"/>
      <c r="C249" s="148"/>
      <c r="D249" s="148"/>
      <c r="E249" s="149" t="s">
        <v>3</v>
      </c>
      <c r="F249" s="249" t="s">
        <v>358</v>
      </c>
      <c r="G249" s="246"/>
      <c r="H249" s="246"/>
      <c r="I249" s="246"/>
      <c r="J249" s="148"/>
      <c r="K249" s="150">
        <v>1</v>
      </c>
      <c r="L249" s="148"/>
      <c r="M249" s="148"/>
      <c r="N249" s="148"/>
      <c r="O249" s="148"/>
      <c r="P249" s="148"/>
      <c r="Q249" s="148"/>
      <c r="R249" s="151"/>
      <c r="T249" s="152"/>
      <c r="U249" s="148"/>
      <c r="V249" s="148"/>
      <c r="W249" s="148"/>
      <c r="X249" s="148"/>
      <c r="Y249" s="148"/>
      <c r="Z249" s="148"/>
      <c r="AA249" s="153"/>
      <c r="AT249" s="154" t="s">
        <v>199</v>
      </c>
      <c r="AU249" s="154" t="s">
        <v>87</v>
      </c>
      <c r="AV249" s="10" t="s">
        <v>87</v>
      </c>
      <c r="AW249" s="10" t="s">
        <v>32</v>
      </c>
      <c r="AX249" s="10" t="s">
        <v>9</v>
      </c>
      <c r="AY249" s="154" t="s">
        <v>113</v>
      </c>
    </row>
    <row r="250" spans="2:65" s="1" customFormat="1" ht="31.5" customHeight="1" x14ac:dyDescent="0.3">
      <c r="B250" s="132"/>
      <c r="C250" s="163" t="s">
        <v>514</v>
      </c>
      <c r="D250" s="163" t="s">
        <v>263</v>
      </c>
      <c r="E250" s="164" t="s">
        <v>515</v>
      </c>
      <c r="F250" s="250" t="s">
        <v>516</v>
      </c>
      <c r="G250" s="251"/>
      <c r="H250" s="251"/>
      <c r="I250" s="251"/>
      <c r="J250" s="165" t="s">
        <v>496</v>
      </c>
      <c r="K250" s="166">
        <v>1</v>
      </c>
      <c r="L250" s="252"/>
      <c r="M250" s="251"/>
      <c r="N250" s="252">
        <f>ROUND(L250*K250,0)</f>
        <v>0</v>
      </c>
      <c r="O250" s="218"/>
      <c r="P250" s="218"/>
      <c r="Q250" s="218"/>
      <c r="R250" s="137"/>
      <c r="T250" s="138" t="s">
        <v>3</v>
      </c>
      <c r="U250" s="38" t="s">
        <v>39</v>
      </c>
      <c r="V250" s="139">
        <v>0</v>
      </c>
      <c r="W250" s="139">
        <f>V250*K250</f>
        <v>0</v>
      </c>
      <c r="X250" s="139">
        <v>3.7499999999999999E-2</v>
      </c>
      <c r="Y250" s="139">
        <f>X250*K250</f>
        <v>3.7499999999999999E-2</v>
      </c>
      <c r="Z250" s="139">
        <v>0</v>
      </c>
      <c r="AA250" s="140">
        <f>Z250*K250</f>
        <v>0</v>
      </c>
      <c r="AR250" s="15" t="s">
        <v>142</v>
      </c>
      <c r="AT250" s="15" t="s">
        <v>263</v>
      </c>
      <c r="AU250" s="15" t="s">
        <v>87</v>
      </c>
      <c r="AY250" s="15" t="s">
        <v>113</v>
      </c>
      <c r="BE250" s="141">
        <f>IF(U250="základní",N250,0)</f>
        <v>0</v>
      </c>
      <c r="BF250" s="141">
        <f>IF(U250="snížená",N250,0)</f>
        <v>0</v>
      </c>
      <c r="BG250" s="141">
        <f>IF(U250="zákl. přenesená",N250,0)</f>
        <v>0</v>
      </c>
      <c r="BH250" s="141">
        <f>IF(U250="sníž. přenesená",N250,0)</f>
        <v>0</v>
      </c>
      <c r="BI250" s="141">
        <f>IF(U250="nulová",N250,0)</f>
        <v>0</v>
      </c>
      <c r="BJ250" s="15" t="s">
        <v>9</v>
      </c>
      <c r="BK250" s="141">
        <f>ROUND(L250*K250,0)</f>
        <v>0</v>
      </c>
      <c r="BL250" s="15" t="s">
        <v>127</v>
      </c>
      <c r="BM250" s="15" t="s">
        <v>517</v>
      </c>
    </row>
    <row r="251" spans="2:65" s="1" customFormat="1" ht="31.5" customHeight="1" x14ac:dyDescent="0.3">
      <c r="B251" s="132"/>
      <c r="C251" s="133" t="s">
        <v>518</v>
      </c>
      <c r="D251" s="133" t="s">
        <v>114</v>
      </c>
      <c r="E251" s="134" t="s">
        <v>519</v>
      </c>
      <c r="F251" s="217" t="s">
        <v>520</v>
      </c>
      <c r="G251" s="218"/>
      <c r="H251" s="218"/>
      <c r="I251" s="218"/>
      <c r="J251" s="135" t="s">
        <v>343</v>
      </c>
      <c r="K251" s="136">
        <v>2</v>
      </c>
      <c r="L251" s="219"/>
      <c r="M251" s="218"/>
      <c r="N251" s="219">
        <f>ROUND(L251*K251,0)</f>
        <v>0</v>
      </c>
      <c r="O251" s="218"/>
      <c r="P251" s="218"/>
      <c r="Q251" s="218"/>
      <c r="R251" s="137"/>
      <c r="T251" s="138" t="s">
        <v>3</v>
      </c>
      <c r="U251" s="38" t="s">
        <v>39</v>
      </c>
      <c r="V251" s="139">
        <v>2.1280000000000001</v>
      </c>
      <c r="W251" s="139">
        <f>V251*K251</f>
        <v>4.2560000000000002</v>
      </c>
      <c r="X251" s="139">
        <v>2.8500000000000001E-3</v>
      </c>
      <c r="Y251" s="139">
        <f>X251*K251</f>
        <v>5.7000000000000002E-3</v>
      </c>
      <c r="Z251" s="139">
        <v>0</v>
      </c>
      <c r="AA251" s="140">
        <f>Z251*K251</f>
        <v>0</v>
      </c>
      <c r="AR251" s="15" t="s">
        <v>127</v>
      </c>
      <c r="AT251" s="15" t="s">
        <v>114</v>
      </c>
      <c r="AU251" s="15" t="s">
        <v>87</v>
      </c>
      <c r="AY251" s="15" t="s">
        <v>113</v>
      </c>
      <c r="BE251" s="141">
        <f>IF(U251="základní",N251,0)</f>
        <v>0</v>
      </c>
      <c r="BF251" s="141">
        <f>IF(U251="snížená",N251,0)</f>
        <v>0</v>
      </c>
      <c r="BG251" s="141">
        <f>IF(U251="zákl. přenesená",N251,0)</f>
        <v>0</v>
      </c>
      <c r="BH251" s="141">
        <f>IF(U251="sníž. přenesená",N251,0)</f>
        <v>0</v>
      </c>
      <c r="BI251" s="141">
        <f>IF(U251="nulová",N251,0)</f>
        <v>0</v>
      </c>
      <c r="BJ251" s="15" t="s">
        <v>9</v>
      </c>
      <c r="BK251" s="141">
        <f>ROUND(L251*K251,0)</f>
        <v>0</v>
      </c>
      <c r="BL251" s="15" t="s">
        <v>127</v>
      </c>
      <c r="BM251" s="15" t="s">
        <v>521</v>
      </c>
    </row>
    <row r="252" spans="2:65" s="10" customFormat="1" ht="22.5" customHeight="1" x14ac:dyDescent="0.3">
      <c r="B252" s="147"/>
      <c r="C252" s="148"/>
      <c r="D252" s="148"/>
      <c r="E252" s="149" t="s">
        <v>3</v>
      </c>
      <c r="F252" s="249" t="s">
        <v>345</v>
      </c>
      <c r="G252" s="246"/>
      <c r="H252" s="246"/>
      <c r="I252" s="246"/>
      <c r="J252" s="148"/>
      <c r="K252" s="150">
        <v>2</v>
      </c>
      <c r="L252" s="148"/>
      <c r="M252" s="148"/>
      <c r="N252" s="148"/>
      <c r="O252" s="148"/>
      <c r="P252" s="148"/>
      <c r="Q252" s="148"/>
      <c r="R252" s="151"/>
      <c r="T252" s="152"/>
      <c r="U252" s="148"/>
      <c r="V252" s="148"/>
      <c r="W252" s="148"/>
      <c r="X252" s="148"/>
      <c r="Y252" s="148"/>
      <c r="Z252" s="148"/>
      <c r="AA252" s="153"/>
      <c r="AT252" s="154" t="s">
        <v>199</v>
      </c>
      <c r="AU252" s="154" t="s">
        <v>87</v>
      </c>
      <c r="AV252" s="10" t="s">
        <v>87</v>
      </c>
      <c r="AW252" s="10" t="s">
        <v>32</v>
      </c>
      <c r="AX252" s="10" t="s">
        <v>9</v>
      </c>
      <c r="AY252" s="154" t="s">
        <v>113</v>
      </c>
    </row>
    <row r="253" spans="2:65" s="1" customFormat="1" ht="31.5" customHeight="1" x14ac:dyDescent="0.3">
      <c r="B253" s="132"/>
      <c r="C253" s="163" t="s">
        <v>522</v>
      </c>
      <c r="D253" s="163" t="s">
        <v>263</v>
      </c>
      <c r="E253" s="164" t="s">
        <v>523</v>
      </c>
      <c r="F253" s="250" t="s">
        <v>524</v>
      </c>
      <c r="G253" s="251"/>
      <c r="H253" s="251"/>
      <c r="I253" s="251"/>
      <c r="J253" s="165" t="s">
        <v>343</v>
      </c>
      <c r="K253" s="166">
        <v>2</v>
      </c>
      <c r="L253" s="252"/>
      <c r="M253" s="251"/>
      <c r="N253" s="252">
        <f t="shared" ref="N253:N260" si="0">ROUND(L253*K253,0)</f>
        <v>0</v>
      </c>
      <c r="O253" s="218"/>
      <c r="P253" s="218"/>
      <c r="Q253" s="218"/>
      <c r="R253" s="137"/>
      <c r="T253" s="138" t="s">
        <v>3</v>
      </c>
      <c r="U253" s="38" t="s">
        <v>39</v>
      </c>
      <c r="V253" s="139">
        <v>0</v>
      </c>
      <c r="W253" s="139">
        <f t="shared" ref="W253:W260" si="1">V253*K253</f>
        <v>0</v>
      </c>
      <c r="X253" s="139">
        <v>4.5999999999999999E-2</v>
      </c>
      <c r="Y253" s="139">
        <f t="shared" ref="Y253:Y260" si="2">X253*K253</f>
        <v>9.1999999999999998E-2</v>
      </c>
      <c r="Z253" s="139">
        <v>0</v>
      </c>
      <c r="AA253" s="140">
        <f t="shared" ref="AA253:AA260" si="3">Z253*K253</f>
        <v>0</v>
      </c>
      <c r="AR253" s="15" t="s">
        <v>142</v>
      </c>
      <c r="AT253" s="15" t="s">
        <v>263</v>
      </c>
      <c r="AU253" s="15" t="s">
        <v>87</v>
      </c>
      <c r="AY253" s="15" t="s">
        <v>113</v>
      </c>
      <c r="BE253" s="141">
        <f t="shared" ref="BE253:BE260" si="4">IF(U253="základní",N253,0)</f>
        <v>0</v>
      </c>
      <c r="BF253" s="141">
        <f t="shared" ref="BF253:BF260" si="5">IF(U253="snížená",N253,0)</f>
        <v>0</v>
      </c>
      <c r="BG253" s="141">
        <f t="shared" ref="BG253:BG260" si="6">IF(U253="zákl. přenesená",N253,0)</f>
        <v>0</v>
      </c>
      <c r="BH253" s="141">
        <f t="shared" ref="BH253:BH260" si="7">IF(U253="sníž. přenesená",N253,0)</f>
        <v>0</v>
      </c>
      <c r="BI253" s="141">
        <f t="shared" ref="BI253:BI260" si="8">IF(U253="nulová",N253,0)</f>
        <v>0</v>
      </c>
      <c r="BJ253" s="15" t="s">
        <v>9</v>
      </c>
      <c r="BK253" s="141">
        <f t="shared" ref="BK253:BK260" si="9">ROUND(L253*K253,0)</f>
        <v>0</v>
      </c>
      <c r="BL253" s="15" t="s">
        <v>127</v>
      </c>
      <c r="BM253" s="15" t="s">
        <v>525</v>
      </c>
    </row>
    <row r="254" spans="2:65" s="1" customFormat="1" ht="31.5" customHeight="1" x14ac:dyDescent="0.3">
      <c r="B254" s="132"/>
      <c r="C254" s="163" t="s">
        <v>526</v>
      </c>
      <c r="D254" s="163" t="s">
        <v>263</v>
      </c>
      <c r="E254" s="164" t="s">
        <v>527</v>
      </c>
      <c r="F254" s="250" t="s">
        <v>528</v>
      </c>
      <c r="G254" s="251"/>
      <c r="H254" s="251"/>
      <c r="I254" s="251"/>
      <c r="J254" s="165" t="s">
        <v>496</v>
      </c>
      <c r="K254" s="166">
        <v>2</v>
      </c>
      <c r="L254" s="252"/>
      <c r="M254" s="251"/>
      <c r="N254" s="252">
        <f t="shared" si="0"/>
        <v>0</v>
      </c>
      <c r="O254" s="218"/>
      <c r="P254" s="218"/>
      <c r="Q254" s="218"/>
      <c r="R254" s="137"/>
      <c r="T254" s="138" t="s">
        <v>3</v>
      </c>
      <c r="U254" s="38" t="s">
        <v>39</v>
      </c>
      <c r="V254" s="139">
        <v>0</v>
      </c>
      <c r="W254" s="139">
        <f t="shared" si="1"/>
        <v>0</v>
      </c>
      <c r="X254" s="139">
        <v>6.0000000000000001E-3</v>
      </c>
      <c r="Y254" s="139">
        <f t="shared" si="2"/>
        <v>1.2E-2</v>
      </c>
      <c r="Z254" s="139">
        <v>0</v>
      </c>
      <c r="AA254" s="140">
        <f t="shared" si="3"/>
        <v>0</v>
      </c>
      <c r="AR254" s="15" t="s">
        <v>142</v>
      </c>
      <c r="AT254" s="15" t="s">
        <v>263</v>
      </c>
      <c r="AU254" s="15" t="s">
        <v>87</v>
      </c>
      <c r="AY254" s="15" t="s">
        <v>113</v>
      </c>
      <c r="BE254" s="141">
        <f t="shared" si="4"/>
        <v>0</v>
      </c>
      <c r="BF254" s="141">
        <f t="shared" si="5"/>
        <v>0</v>
      </c>
      <c r="BG254" s="141">
        <f t="shared" si="6"/>
        <v>0</v>
      </c>
      <c r="BH254" s="141">
        <f t="shared" si="7"/>
        <v>0</v>
      </c>
      <c r="BI254" s="141">
        <f t="shared" si="8"/>
        <v>0</v>
      </c>
      <c r="BJ254" s="15" t="s">
        <v>9</v>
      </c>
      <c r="BK254" s="141">
        <f t="shared" si="9"/>
        <v>0</v>
      </c>
      <c r="BL254" s="15" t="s">
        <v>127</v>
      </c>
      <c r="BM254" s="15" t="s">
        <v>529</v>
      </c>
    </row>
    <row r="255" spans="2:65" s="1" customFormat="1" ht="22.5" customHeight="1" x14ac:dyDescent="0.3">
      <c r="B255" s="132"/>
      <c r="C255" s="133" t="s">
        <v>530</v>
      </c>
      <c r="D255" s="133" t="s">
        <v>114</v>
      </c>
      <c r="E255" s="134" t="s">
        <v>531</v>
      </c>
      <c r="F255" s="217" t="s">
        <v>532</v>
      </c>
      <c r="G255" s="218"/>
      <c r="H255" s="218"/>
      <c r="I255" s="218"/>
      <c r="J255" s="135" t="s">
        <v>338</v>
      </c>
      <c r="K255" s="136">
        <v>530</v>
      </c>
      <c r="L255" s="219"/>
      <c r="M255" s="218"/>
      <c r="N255" s="219">
        <f t="shared" si="0"/>
        <v>0</v>
      </c>
      <c r="O255" s="218"/>
      <c r="P255" s="218"/>
      <c r="Q255" s="218"/>
      <c r="R255" s="137"/>
      <c r="T255" s="138" t="s">
        <v>3</v>
      </c>
      <c r="U255" s="38" t="s">
        <v>39</v>
      </c>
      <c r="V255" s="139">
        <v>5.5E-2</v>
      </c>
      <c r="W255" s="139">
        <f t="shared" si="1"/>
        <v>29.15</v>
      </c>
      <c r="X255" s="139">
        <v>0</v>
      </c>
      <c r="Y255" s="139">
        <f t="shared" si="2"/>
        <v>0</v>
      </c>
      <c r="Z255" s="139">
        <v>0</v>
      </c>
      <c r="AA255" s="140">
        <f t="shared" si="3"/>
        <v>0</v>
      </c>
      <c r="AR255" s="15" t="s">
        <v>127</v>
      </c>
      <c r="AT255" s="15" t="s">
        <v>114</v>
      </c>
      <c r="AU255" s="15" t="s">
        <v>87</v>
      </c>
      <c r="AY255" s="15" t="s">
        <v>113</v>
      </c>
      <c r="BE255" s="141">
        <f t="shared" si="4"/>
        <v>0</v>
      </c>
      <c r="BF255" s="141">
        <f t="shared" si="5"/>
        <v>0</v>
      </c>
      <c r="BG255" s="141">
        <f t="shared" si="6"/>
        <v>0</v>
      </c>
      <c r="BH255" s="141">
        <f t="shared" si="7"/>
        <v>0</v>
      </c>
      <c r="BI255" s="141">
        <f t="shared" si="8"/>
        <v>0</v>
      </c>
      <c r="BJ255" s="15" t="s">
        <v>9</v>
      </c>
      <c r="BK255" s="141">
        <f t="shared" si="9"/>
        <v>0</v>
      </c>
      <c r="BL255" s="15" t="s">
        <v>127</v>
      </c>
      <c r="BM255" s="15" t="s">
        <v>533</v>
      </c>
    </row>
    <row r="256" spans="2:65" s="1" customFormat="1" ht="31.5" customHeight="1" x14ac:dyDescent="0.3">
      <c r="B256" s="132"/>
      <c r="C256" s="133" t="s">
        <v>534</v>
      </c>
      <c r="D256" s="133" t="s">
        <v>114</v>
      </c>
      <c r="E256" s="134" t="s">
        <v>535</v>
      </c>
      <c r="F256" s="217" t="s">
        <v>536</v>
      </c>
      <c r="G256" s="218"/>
      <c r="H256" s="218"/>
      <c r="I256" s="218"/>
      <c r="J256" s="135" t="s">
        <v>338</v>
      </c>
      <c r="K256" s="136">
        <v>530</v>
      </c>
      <c r="L256" s="219"/>
      <c r="M256" s="218"/>
      <c r="N256" s="219">
        <f t="shared" si="0"/>
        <v>0</v>
      </c>
      <c r="O256" s="218"/>
      <c r="P256" s="218"/>
      <c r="Q256" s="218"/>
      <c r="R256" s="137"/>
      <c r="T256" s="138" t="s">
        <v>3</v>
      </c>
      <c r="U256" s="38" t="s">
        <v>39</v>
      </c>
      <c r="V256" s="139">
        <v>0.16500000000000001</v>
      </c>
      <c r="W256" s="139">
        <f t="shared" si="1"/>
        <v>87.45</v>
      </c>
      <c r="X256" s="139">
        <v>0</v>
      </c>
      <c r="Y256" s="139">
        <f t="shared" si="2"/>
        <v>0</v>
      </c>
      <c r="Z256" s="139">
        <v>0</v>
      </c>
      <c r="AA256" s="140">
        <f t="shared" si="3"/>
        <v>0</v>
      </c>
      <c r="AR256" s="15" t="s">
        <v>127</v>
      </c>
      <c r="AT256" s="15" t="s">
        <v>114</v>
      </c>
      <c r="AU256" s="15" t="s">
        <v>87</v>
      </c>
      <c r="AY256" s="15" t="s">
        <v>113</v>
      </c>
      <c r="BE256" s="141">
        <f t="shared" si="4"/>
        <v>0</v>
      </c>
      <c r="BF256" s="141">
        <f t="shared" si="5"/>
        <v>0</v>
      </c>
      <c r="BG256" s="141">
        <f t="shared" si="6"/>
        <v>0</v>
      </c>
      <c r="BH256" s="141">
        <f t="shared" si="7"/>
        <v>0</v>
      </c>
      <c r="BI256" s="141">
        <f t="shared" si="8"/>
        <v>0</v>
      </c>
      <c r="BJ256" s="15" t="s">
        <v>9</v>
      </c>
      <c r="BK256" s="141">
        <f t="shared" si="9"/>
        <v>0</v>
      </c>
      <c r="BL256" s="15" t="s">
        <v>127</v>
      </c>
      <c r="BM256" s="15" t="s">
        <v>537</v>
      </c>
    </row>
    <row r="257" spans="2:65" s="1" customFormat="1" ht="31.5" customHeight="1" x14ac:dyDescent="0.3">
      <c r="B257" s="132"/>
      <c r="C257" s="133" t="s">
        <v>538</v>
      </c>
      <c r="D257" s="133" t="s">
        <v>114</v>
      </c>
      <c r="E257" s="134" t="s">
        <v>539</v>
      </c>
      <c r="F257" s="217" t="s">
        <v>540</v>
      </c>
      <c r="G257" s="218"/>
      <c r="H257" s="218"/>
      <c r="I257" s="218"/>
      <c r="J257" s="135" t="s">
        <v>343</v>
      </c>
      <c r="K257" s="136">
        <v>2</v>
      </c>
      <c r="L257" s="219"/>
      <c r="M257" s="218"/>
      <c r="N257" s="219">
        <f t="shared" si="0"/>
        <v>0</v>
      </c>
      <c r="O257" s="218"/>
      <c r="P257" s="218"/>
      <c r="Q257" s="218"/>
      <c r="R257" s="137"/>
      <c r="T257" s="138" t="s">
        <v>3</v>
      </c>
      <c r="U257" s="38" t="s">
        <v>39</v>
      </c>
      <c r="V257" s="139">
        <v>10.3</v>
      </c>
      <c r="W257" s="139">
        <f t="shared" si="1"/>
        <v>20.6</v>
      </c>
      <c r="X257" s="139">
        <v>0.46005000000000001</v>
      </c>
      <c r="Y257" s="139">
        <f t="shared" si="2"/>
        <v>0.92010000000000003</v>
      </c>
      <c r="Z257" s="139">
        <v>0</v>
      </c>
      <c r="AA257" s="140">
        <f t="shared" si="3"/>
        <v>0</v>
      </c>
      <c r="AR257" s="15" t="s">
        <v>127</v>
      </c>
      <c r="AT257" s="15" t="s">
        <v>114</v>
      </c>
      <c r="AU257" s="15" t="s">
        <v>87</v>
      </c>
      <c r="AY257" s="15" t="s">
        <v>113</v>
      </c>
      <c r="BE257" s="141">
        <f t="shared" si="4"/>
        <v>0</v>
      </c>
      <c r="BF257" s="141">
        <f t="shared" si="5"/>
        <v>0</v>
      </c>
      <c r="BG257" s="141">
        <f t="shared" si="6"/>
        <v>0</v>
      </c>
      <c r="BH257" s="141">
        <f t="shared" si="7"/>
        <v>0</v>
      </c>
      <c r="BI257" s="141">
        <f t="shared" si="8"/>
        <v>0</v>
      </c>
      <c r="BJ257" s="15" t="s">
        <v>9</v>
      </c>
      <c r="BK257" s="141">
        <f t="shared" si="9"/>
        <v>0</v>
      </c>
      <c r="BL257" s="15" t="s">
        <v>127</v>
      </c>
      <c r="BM257" s="15" t="s">
        <v>541</v>
      </c>
    </row>
    <row r="258" spans="2:65" s="1" customFormat="1" ht="22.5" customHeight="1" x14ac:dyDescent="0.3">
      <c r="B258" s="132"/>
      <c r="C258" s="133" t="s">
        <v>542</v>
      </c>
      <c r="D258" s="133" t="s">
        <v>114</v>
      </c>
      <c r="E258" s="134" t="s">
        <v>543</v>
      </c>
      <c r="F258" s="217" t="s">
        <v>544</v>
      </c>
      <c r="G258" s="218"/>
      <c r="H258" s="218"/>
      <c r="I258" s="218"/>
      <c r="J258" s="135" t="s">
        <v>117</v>
      </c>
      <c r="K258" s="136">
        <v>530</v>
      </c>
      <c r="L258" s="219"/>
      <c r="M258" s="218"/>
      <c r="N258" s="219">
        <f t="shared" si="0"/>
        <v>0</v>
      </c>
      <c r="O258" s="218"/>
      <c r="P258" s="218"/>
      <c r="Q258" s="218"/>
      <c r="R258" s="137"/>
      <c r="T258" s="138" t="s">
        <v>3</v>
      </c>
      <c r="U258" s="38" t="s">
        <v>39</v>
      </c>
      <c r="V258" s="139">
        <v>0</v>
      </c>
      <c r="W258" s="139">
        <f t="shared" si="1"/>
        <v>0</v>
      </c>
      <c r="X258" s="139">
        <v>0</v>
      </c>
      <c r="Y258" s="139">
        <f t="shared" si="2"/>
        <v>0</v>
      </c>
      <c r="Z258" s="139">
        <v>0</v>
      </c>
      <c r="AA258" s="140">
        <f t="shared" si="3"/>
        <v>0</v>
      </c>
      <c r="AR258" s="15" t="s">
        <v>127</v>
      </c>
      <c r="AT258" s="15" t="s">
        <v>114</v>
      </c>
      <c r="AU258" s="15" t="s">
        <v>87</v>
      </c>
      <c r="AY258" s="15" t="s">
        <v>113</v>
      </c>
      <c r="BE258" s="141">
        <f t="shared" si="4"/>
        <v>0</v>
      </c>
      <c r="BF258" s="141">
        <f t="shared" si="5"/>
        <v>0</v>
      </c>
      <c r="BG258" s="141">
        <f t="shared" si="6"/>
        <v>0</v>
      </c>
      <c r="BH258" s="141">
        <f t="shared" si="7"/>
        <v>0</v>
      </c>
      <c r="BI258" s="141">
        <f t="shared" si="8"/>
        <v>0</v>
      </c>
      <c r="BJ258" s="15" t="s">
        <v>9</v>
      </c>
      <c r="BK258" s="141">
        <f t="shared" si="9"/>
        <v>0</v>
      </c>
      <c r="BL258" s="15" t="s">
        <v>127</v>
      </c>
      <c r="BM258" s="15" t="s">
        <v>545</v>
      </c>
    </row>
    <row r="259" spans="2:65" s="1" customFormat="1" ht="22.5" customHeight="1" x14ac:dyDescent="0.3">
      <c r="B259" s="132"/>
      <c r="C259" s="133" t="s">
        <v>546</v>
      </c>
      <c r="D259" s="133" t="s">
        <v>114</v>
      </c>
      <c r="E259" s="134" t="s">
        <v>547</v>
      </c>
      <c r="F259" s="217" t="s">
        <v>548</v>
      </c>
      <c r="G259" s="218"/>
      <c r="H259" s="218"/>
      <c r="I259" s="218"/>
      <c r="J259" s="135" t="s">
        <v>343</v>
      </c>
      <c r="K259" s="136">
        <v>10</v>
      </c>
      <c r="L259" s="219"/>
      <c r="M259" s="218"/>
      <c r="N259" s="219">
        <f t="shared" si="0"/>
        <v>0</v>
      </c>
      <c r="O259" s="218"/>
      <c r="P259" s="218"/>
      <c r="Q259" s="218"/>
      <c r="R259" s="137"/>
      <c r="T259" s="138" t="s">
        <v>3</v>
      </c>
      <c r="U259" s="38" t="s">
        <v>39</v>
      </c>
      <c r="V259" s="139">
        <v>0.31900000000000001</v>
      </c>
      <c r="W259" s="139">
        <f t="shared" si="1"/>
        <v>3.19</v>
      </c>
      <c r="X259" s="139">
        <v>0</v>
      </c>
      <c r="Y259" s="139">
        <f t="shared" si="2"/>
        <v>0</v>
      </c>
      <c r="Z259" s="139">
        <v>0</v>
      </c>
      <c r="AA259" s="140">
        <f t="shared" si="3"/>
        <v>0</v>
      </c>
      <c r="AR259" s="15" t="s">
        <v>127</v>
      </c>
      <c r="AT259" s="15" t="s">
        <v>114</v>
      </c>
      <c r="AU259" s="15" t="s">
        <v>87</v>
      </c>
      <c r="AY259" s="15" t="s">
        <v>113</v>
      </c>
      <c r="BE259" s="141">
        <f t="shared" si="4"/>
        <v>0</v>
      </c>
      <c r="BF259" s="141">
        <f t="shared" si="5"/>
        <v>0</v>
      </c>
      <c r="BG259" s="141">
        <f t="shared" si="6"/>
        <v>0</v>
      </c>
      <c r="BH259" s="141">
        <f t="shared" si="7"/>
        <v>0</v>
      </c>
      <c r="BI259" s="141">
        <f t="shared" si="8"/>
        <v>0</v>
      </c>
      <c r="BJ259" s="15" t="s">
        <v>9</v>
      </c>
      <c r="BK259" s="141">
        <f t="shared" si="9"/>
        <v>0</v>
      </c>
      <c r="BL259" s="15" t="s">
        <v>127</v>
      </c>
      <c r="BM259" s="15" t="s">
        <v>549</v>
      </c>
    </row>
    <row r="260" spans="2:65" s="1" customFormat="1" ht="44.25" customHeight="1" x14ac:dyDescent="0.3">
      <c r="B260" s="132"/>
      <c r="C260" s="133" t="s">
        <v>550</v>
      </c>
      <c r="D260" s="133" t="s">
        <v>114</v>
      </c>
      <c r="E260" s="134" t="s">
        <v>551</v>
      </c>
      <c r="F260" s="217" t="s">
        <v>552</v>
      </c>
      <c r="G260" s="218"/>
      <c r="H260" s="218"/>
      <c r="I260" s="218"/>
      <c r="J260" s="135" t="s">
        <v>343</v>
      </c>
      <c r="K260" s="136">
        <v>3</v>
      </c>
      <c r="L260" s="219"/>
      <c r="M260" s="218"/>
      <c r="N260" s="219">
        <f t="shared" si="0"/>
        <v>0</v>
      </c>
      <c r="O260" s="218"/>
      <c r="P260" s="218"/>
      <c r="Q260" s="218"/>
      <c r="R260" s="137"/>
      <c r="T260" s="138" t="s">
        <v>3</v>
      </c>
      <c r="U260" s="38" t="s">
        <v>39</v>
      </c>
      <c r="V260" s="139">
        <v>1.25</v>
      </c>
      <c r="W260" s="139">
        <f t="shared" si="1"/>
        <v>3.75</v>
      </c>
      <c r="X260" s="139">
        <v>0.36191000000000001</v>
      </c>
      <c r="Y260" s="139">
        <f t="shared" si="2"/>
        <v>1.0857300000000001</v>
      </c>
      <c r="Z260" s="139">
        <v>0</v>
      </c>
      <c r="AA260" s="140">
        <f t="shared" si="3"/>
        <v>0</v>
      </c>
      <c r="AR260" s="15" t="s">
        <v>127</v>
      </c>
      <c r="AT260" s="15" t="s">
        <v>114</v>
      </c>
      <c r="AU260" s="15" t="s">
        <v>87</v>
      </c>
      <c r="AY260" s="15" t="s">
        <v>113</v>
      </c>
      <c r="BE260" s="141">
        <f t="shared" si="4"/>
        <v>0</v>
      </c>
      <c r="BF260" s="141">
        <f t="shared" si="5"/>
        <v>0</v>
      </c>
      <c r="BG260" s="141">
        <f t="shared" si="6"/>
        <v>0</v>
      </c>
      <c r="BH260" s="141">
        <f t="shared" si="7"/>
        <v>0</v>
      </c>
      <c r="BI260" s="141">
        <f t="shared" si="8"/>
        <v>0</v>
      </c>
      <c r="BJ260" s="15" t="s">
        <v>9</v>
      </c>
      <c r="BK260" s="141">
        <f t="shared" si="9"/>
        <v>0</v>
      </c>
      <c r="BL260" s="15" t="s">
        <v>127</v>
      </c>
      <c r="BM260" s="15" t="s">
        <v>553</v>
      </c>
    </row>
    <row r="261" spans="2:65" s="10" customFormat="1" ht="22.5" customHeight="1" x14ac:dyDescent="0.3">
      <c r="B261" s="147"/>
      <c r="C261" s="148"/>
      <c r="D261" s="148"/>
      <c r="E261" s="149" t="s">
        <v>3</v>
      </c>
      <c r="F261" s="249" t="s">
        <v>554</v>
      </c>
      <c r="G261" s="246"/>
      <c r="H261" s="246"/>
      <c r="I261" s="246"/>
      <c r="J261" s="148"/>
      <c r="K261" s="150">
        <v>3</v>
      </c>
      <c r="L261" s="148"/>
      <c r="M261" s="148"/>
      <c r="N261" s="148"/>
      <c r="O261" s="148"/>
      <c r="P261" s="148"/>
      <c r="Q261" s="148"/>
      <c r="R261" s="151"/>
      <c r="T261" s="152"/>
      <c r="U261" s="148"/>
      <c r="V261" s="148"/>
      <c r="W261" s="148"/>
      <c r="X261" s="148"/>
      <c r="Y261" s="148"/>
      <c r="Z261" s="148"/>
      <c r="AA261" s="153"/>
      <c r="AT261" s="154" t="s">
        <v>199</v>
      </c>
      <c r="AU261" s="154" t="s">
        <v>87</v>
      </c>
      <c r="AV261" s="10" t="s">
        <v>87</v>
      </c>
      <c r="AW261" s="10" t="s">
        <v>32</v>
      </c>
      <c r="AX261" s="10" t="s">
        <v>9</v>
      </c>
      <c r="AY261" s="154" t="s">
        <v>113</v>
      </c>
    </row>
    <row r="262" spans="2:65" s="1" customFormat="1" ht="22.5" customHeight="1" x14ac:dyDescent="0.3">
      <c r="B262" s="132"/>
      <c r="C262" s="163" t="s">
        <v>555</v>
      </c>
      <c r="D262" s="163" t="s">
        <v>263</v>
      </c>
      <c r="E262" s="164" t="s">
        <v>556</v>
      </c>
      <c r="F262" s="250" t="s">
        <v>557</v>
      </c>
      <c r="G262" s="251"/>
      <c r="H262" s="251"/>
      <c r="I262" s="251"/>
      <c r="J262" s="165" t="s">
        <v>343</v>
      </c>
      <c r="K262" s="166">
        <v>3</v>
      </c>
      <c r="L262" s="252"/>
      <c r="M262" s="251"/>
      <c r="N262" s="252">
        <f t="shared" ref="N262:N273" si="10">ROUND(L262*K262,0)</f>
        <v>0</v>
      </c>
      <c r="O262" s="218"/>
      <c r="P262" s="218"/>
      <c r="Q262" s="218"/>
      <c r="R262" s="137"/>
      <c r="T262" s="138" t="s">
        <v>3</v>
      </c>
      <c r="U262" s="38" t="s">
        <v>39</v>
      </c>
      <c r="V262" s="139">
        <v>0</v>
      </c>
      <c r="W262" s="139">
        <f t="shared" ref="W262:W273" si="11">V262*K262</f>
        <v>0</v>
      </c>
      <c r="X262" s="139">
        <v>0</v>
      </c>
      <c r="Y262" s="139">
        <f t="shared" ref="Y262:Y273" si="12">X262*K262</f>
        <v>0</v>
      </c>
      <c r="Z262" s="139">
        <v>0</v>
      </c>
      <c r="AA262" s="140">
        <f t="shared" ref="AA262:AA273" si="13">Z262*K262</f>
        <v>0</v>
      </c>
      <c r="AR262" s="15" t="s">
        <v>142</v>
      </c>
      <c r="AT262" s="15" t="s">
        <v>263</v>
      </c>
      <c r="AU262" s="15" t="s">
        <v>87</v>
      </c>
      <c r="AY262" s="15" t="s">
        <v>113</v>
      </c>
      <c r="BE262" s="141">
        <f t="shared" ref="BE262:BE273" si="14">IF(U262="základní",N262,0)</f>
        <v>0</v>
      </c>
      <c r="BF262" s="141">
        <f t="shared" ref="BF262:BF273" si="15">IF(U262="snížená",N262,0)</f>
        <v>0</v>
      </c>
      <c r="BG262" s="141">
        <f t="shared" ref="BG262:BG273" si="16">IF(U262="zákl. přenesená",N262,0)</f>
        <v>0</v>
      </c>
      <c r="BH262" s="141">
        <f t="shared" ref="BH262:BH273" si="17">IF(U262="sníž. přenesená",N262,0)</f>
        <v>0</v>
      </c>
      <c r="BI262" s="141">
        <f t="shared" ref="BI262:BI273" si="18">IF(U262="nulová",N262,0)</f>
        <v>0</v>
      </c>
      <c r="BJ262" s="15" t="s">
        <v>9</v>
      </c>
      <c r="BK262" s="141">
        <f t="shared" ref="BK262:BK273" si="19">ROUND(L262*K262,0)</f>
        <v>0</v>
      </c>
      <c r="BL262" s="15" t="s">
        <v>127</v>
      </c>
      <c r="BM262" s="15" t="s">
        <v>558</v>
      </c>
    </row>
    <row r="263" spans="2:65" s="1" customFormat="1" ht="31.5" customHeight="1" x14ac:dyDescent="0.3">
      <c r="B263" s="132"/>
      <c r="C263" s="133" t="s">
        <v>559</v>
      </c>
      <c r="D263" s="133" t="s">
        <v>114</v>
      </c>
      <c r="E263" s="134" t="s">
        <v>560</v>
      </c>
      <c r="F263" s="217" t="s">
        <v>561</v>
      </c>
      <c r="G263" s="218"/>
      <c r="H263" s="218"/>
      <c r="I263" s="218"/>
      <c r="J263" s="135" t="s">
        <v>343</v>
      </c>
      <c r="K263" s="136">
        <v>10</v>
      </c>
      <c r="L263" s="219"/>
      <c r="M263" s="218"/>
      <c r="N263" s="219">
        <f t="shared" si="10"/>
        <v>0</v>
      </c>
      <c r="O263" s="218"/>
      <c r="P263" s="218"/>
      <c r="Q263" s="218"/>
      <c r="R263" s="137"/>
      <c r="T263" s="138" t="s">
        <v>3</v>
      </c>
      <c r="U263" s="38" t="s">
        <v>39</v>
      </c>
      <c r="V263" s="139">
        <v>0.54400000000000004</v>
      </c>
      <c r="W263" s="139">
        <f t="shared" si="11"/>
        <v>5.44</v>
      </c>
      <c r="X263" s="139">
        <v>0</v>
      </c>
      <c r="Y263" s="139">
        <f t="shared" si="12"/>
        <v>0</v>
      </c>
      <c r="Z263" s="139">
        <v>0.05</v>
      </c>
      <c r="AA263" s="140">
        <f t="shared" si="13"/>
        <v>0.5</v>
      </c>
      <c r="AR263" s="15" t="s">
        <v>127</v>
      </c>
      <c r="AT263" s="15" t="s">
        <v>114</v>
      </c>
      <c r="AU263" s="15" t="s">
        <v>87</v>
      </c>
      <c r="AY263" s="15" t="s">
        <v>113</v>
      </c>
      <c r="BE263" s="141">
        <f t="shared" si="14"/>
        <v>0</v>
      </c>
      <c r="BF263" s="141">
        <f t="shared" si="15"/>
        <v>0</v>
      </c>
      <c r="BG263" s="141">
        <f t="shared" si="16"/>
        <v>0</v>
      </c>
      <c r="BH263" s="141">
        <f t="shared" si="17"/>
        <v>0</v>
      </c>
      <c r="BI263" s="141">
        <f t="shared" si="18"/>
        <v>0</v>
      </c>
      <c r="BJ263" s="15" t="s">
        <v>9</v>
      </c>
      <c r="BK263" s="141">
        <f t="shared" si="19"/>
        <v>0</v>
      </c>
      <c r="BL263" s="15" t="s">
        <v>127</v>
      </c>
      <c r="BM263" s="15" t="s">
        <v>562</v>
      </c>
    </row>
    <row r="264" spans="2:65" s="1" customFormat="1" ht="22.5" customHeight="1" x14ac:dyDescent="0.3">
      <c r="B264" s="132"/>
      <c r="C264" s="133" t="s">
        <v>563</v>
      </c>
      <c r="D264" s="133" t="s">
        <v>114</v>
      </c>
      <c r="E264" s="134" t="s">
        <v>564</v>
      </c>
      <c r="F264" s="217" t="s">
        <v>565</v>
      </c>
      <c r="G264" s="218"/>
      <c r="H264" s="218"/>
      <c r="I264" s="218"/>
      <c r="J264" s="135" t="s">
        <v>343</v>
      </c>
      <c r="K264" s="136">
        <v>9</v>
      </c>
      <c r="L264" s="219"/>
      <c r="M264" s="218"/>
      <c r="N264" s="219">
        <f t="shared" si="10"/>
        <v>0</v>
      </c>
      <c r="O264" s="218"/>
      <c r="P264" s="218"/>
      <c r="Q264" s="218"/>
      <c r="R264" s="137"/>
      <c r="T264" s="138" t="s">
        <v>3</v>
      </c>
      <c r="U264" s="38" t="s">
        <v>39</v>
      </c>
      <c r="V264" s="139">
        <v>0.77200000000000002</v>
      </c>
      <c r="W264" s="139">
        <f t="shared" si="11"/>
        <v>6.9480000000000004</v>
      </c>
      <c r="X264" s="139">
        <v>6.3829999999999998E-2</v>
      </c>
      <c r="Y264" s="139">
        <f t="shared" si="12"/>
        <v>0.57447000000000004</v>
      </c>
      <c r="Z264" s="139">
        <v>0</v>
      </c>
      <c r="AA264" s="140">
        <f t="shared" si="13"/>
        <v>0</v>
      </c>
      <c r="AR264" s="15" t="s">
        <v>127</v>
      </c>
      <c r="AT264" s="15" t="s">
        <v>114</v>
      </c>
      <c r="AU264" s="15" t="s">
        <v>87</v>
      </c>
      <c r="AY264" s="15" t="s">
        <v>113</v>
      </c>
      <c r="BE264" s="141">
        <f t="shared" si="14"/>
        <v>0</v>
      </c>
      <c r="BF264" s="141">
        <f t="shared" si="15"/>
        <v>0</v>
      </c>
      <c r="BG264" s="141">
        <f t="shared" si="16"/>
        <v>0</v>
      </c>
      <c r="BH264" s="141">
        <f t="shared" si="17"/>
        <v>0</v>
      </c>
      <c r="BI264" s="141">
        <f t="shared" si="18"/>
        <v>0</v>
      </c>
      <c r="BJ264" s="15" t="s">
        <v>9</v>
      </c>
      <c r="BK264" s="141">
        <f t="shared" si="19"/>
        <v>0</v>
      </c>
      <c r="BL264" s="15" t="s">
        <v>127</v>
      </c>
      <c r="BM264" s="15" t="s">
        <v>566</v>
      </c>
    </row>
    <row r="265" spans="2:65" s="1" customFormat="1" ht="22.5" customHeight="1" x14ac:dyDescent="0.3">
      <c r="B265" s="132"/>
      <c r="C265" s="163" t="s">
        <v>567</v>
      </c>
      <c r="D265" s="163" t="s">
        <v>263</v>
      </c>
      <c r="E265" s="164" t="s">
        <v>568</v>
      </c>
      <c r="F265" s="250" t="s">
        <v>569</v>
      </c>
      <c r="G265" s="251"/>
      <c r="H265" s="251"/>
      <c r="I265" s="251"/>
      <c r="J265" s="165" t="s">
        <v>496</v>
      </c>
      <c r="K265" s="166">
        <v>9</v>
      </c>
      <c r="L265" s="252"/>
      <c r="M265" s="251"/>
      <c r="N265" s="252">
        <f t="shared" si="10"/>
        <v>0</v>
      </c>
      <c r="O265" s="218"/>
      <c r="P265" s="218"/>
      <c r="Q265" s="218"/>
      <c r="R265" s="137"/>
      <c r="T265" s="138" t="s">
        <v>3</v>
      </c>
      <c r="U265" s="38" t="s">
        <v>39</v>
      </c>
      <c r="V265" s="139">
        <v>0</v>
      </c>
      <c r="W265" s="139">
        <f t="shared" si="11"/>
        <v>0</v>
      </c>
      <c r="X265" s="139">
        <v>3.3999999999999998E-3</v>
      </c>
      <c r="Y265" s="139">
        <f t="shared" si="12"/>
        <v>3.0599999999999999E-2</v>
      </c>
      <c r="Z265" s="139">
        <v>0</v>
      </c>
      <c r="AA265" s="140">
        <f t="shared" si="13"/>
        <v>0</v>
      </c>
      <c r="AR265" s="15" t="s">
        <v>142</v>
      </c>
      <c r="AT265" s="15" t="s">
        <v>263</v>
      </c>
      <c r="AU265" s="15" t="s">
        <v>87</v>
      </c>
      <c r="AY265" s="15" t="s">
        <v>113</v>
      </c>
      <c r="BE265" s="141">
        <f t="shared" si="14"/>
        <v>0</v>
      </c>
      <c r="BF265" s="141">
        <f t="shared" si="15"/>
        <v>0</v>
      </c>
      <c r="BG265" s="141">
        <f t="shared" si="16"/>
        <v>0</v>
      </c>
      <c r="BH265" s="141">
        <f t="shared" si="17"/>
        <v>0</v>
      </c>
      <c r="BI265" s="141">
        <f t="shared" si="18"/>
        <v>0</v>
      </c>
      <c r="BJ265" s="15" t="s">
        <v>9</v>
      </c>
      <c r="BK265" s="141">
        <f t="shared" si="19"/>
        <v>0</v>
      </c>
      <c r="BL265" s="15" t="s">
        <v>127</v>
      </c>
      <c r="BM265" s="15" t="s">
        <v>570</v>
      </c>
    </row>
    <row r="266" spans="2:65" s="1" customFormat="1" ht="22.5" customHeight="1" x14ac:dyDescent="0.3">
      <c r="B266" s="132"/>
      <c r="C266" s="133" t="s">
        <v>571</v>
      </c>
      <c r="D266" s="133" t="s">
        <v>114</v>
      </c>
      <c r="E266" s="134" t="s">
        <v>572</v>
      </c>
      <c r="F266" s="217" t="s">
        <v>573</v>
      </c>
      <c r="G266" s="218"/>
      <c r="H266" s="218"/>
      <c r="I266" s="218"/>
      <c r="J266" s="135" t="s">
        <v>343</v>
      </c>
      <c r="K266" s="136">
        <v>3</v>
      </c>
      <c r="L266" s="219"/>
      <c r="M266" s="218"/>
      <c r="N266" s="219">
        <f t="shared" si="10"/>
        <v>0</v>
      </c>
      <c r="O266" s="218"/>
      <c r="P266" s="218"/>
      <c r="Q266" s="218"/>
      <c r="R266" s="137"/>
      <c r="T266" s="138" t="s">
        <v>3</v>
      </c>
      <c r="U266" s="38" t="s">
        <v>39</v>
      </c>
      <c r="V266" s="139">
        <v>0.86299999999999999</v>
      </c>
      <c r="W266" s="139">
        <f t="shared" si="11"/>
        <v>2.589</v>
      </c>
      <c r="X266" s="139">
        <v>0.12303</v>
      </c>
      <c r="Y266" s="139">
        <f t="shared" si="12"/>
        <v>0.36909000000000003</v>
      </c>
      <c r="Z266" s="139">
        <v>0</v>
      </c>
      <c r="AA266" s="140">
        <f t="shared" si="13"/>
        <v>0</v>
      </c>
      <c r="AR266" s="15" t="s">
        <v>127</v>
      </c>
      <c r="AT266" s="15" t="s">
        <v>114</v>
      </c>
      <c r="AU266" s="15" t="s">
        <v>87</v>
      </c>
      <c r="AY266" s="15" t="s">
        <v>113</v>
      </c>
      <c r="BE266" s="141">
        <f t="shared" si="14"/>
        <v>0</v>
      </c>
      <c r="BF266" s="141">
        <f t="shared" si="15"/>
        <v>0</v>
      </c>
      <c r="BG266" s="141">
        <f t="shared" si="16"/>
        <v>0</v>
      </c>
      <c r="BH266" s="141">
        <f t="shared" si="17"/>
        <v>0</v>
      </c>
      <c r="BI266" s="141">
        <f t="shared" si="18"/>
        <v>0</v>
      </c>
      <c r="BJ266" s="15" t="s">
        <v>9</v>
      </c>
      <c r="BK266" s="141">
        <f t="shared" si="19"/>
        <v>0</v>
      </c>
      <c r="BL266" s="15" t="s">
        <v>127</v>
      </c>
      <c r="BM266" s="15" t="s">
        <v>574</v>
      </c>
    </row>
    <row r="267" spans="2:65" s="1" customFormat="1" ht="22.5" customHeight="1" x14ac:dyDescent="0.3">
      <c r="B267" s="132"/>
      <c r="C267" s="163" t="s">
        <v>575</v>
      </c>
      <c r="D267" s="163" t="s">
        <v>263</v>
      </c>
      <c r="E267" s="164" t="s">
        <v>576</v>
      </c>
      <c r="F267" s="250" t="s">
        <v>577</v>
      </c>
      <c r="G267" s="251"/>
      <c r="H267" s="251"/>
      <c r="I267" s="251"/>
      <c r="J267" s="165" t="s">
        <v>496</v>
      </c>
      <c r="K267" s="166">
        <v>3</v>
      </c>
      <c r="L267" s="252"/>
      <c r="M267" s="251"/>
      <c r="N267" s="252">
        <f t="shared" si="10"/>
        <v>0</v>
      </c>
      <c r="O267" s="218"/>
      <c r="P267" s="218"/>
      <c r="Q267" s="218"/>
      <c r="R267" s="137"/>
      <c r="T267" s="138" t="s">
        <v>3</v>
      </c>
      <c r="U267" s="38" t="s">
        <v>39</v>
      </c>
      <c r="V267" s="139">
        <v>0</v>
      </c>
      <c r="W267" s="139">
        <f t="shared" si="11"/>
        <v>0</v>
      </c>
      <c r="X267" s="139">
        <v>6.8999999999999999E-3</v>
      </c>
      <c r="Y267" s="139">
        <f t="shared" si="12"/>
        <v>2.07E-2</v>
      </c>
      <c r="Z267" s="139">
        <v>0</v>
      </c>
      <c r="AA267" s="140">
        <f t="shared" si="13"/>
        <v>0</v>
      </c>
      <c r="AR267" s="15" t="s">
        <v>142</v>
      </c>
      <c r="AT267" s="15" t="s">
        <v>263</v>
      </c>
      <c r="AU267" s="15" t="s">
        <v>87</v>
      </c>
      <c r="AY267" s="15" t="s">
        <v>113</v>
      </c>
      <c r="BE267" s="141">
        <f t="shared" si="14"/>
        <v>0</v>
      </c>
      <c r="BF267" s="141">
        <f t="shared" si="15"/>
        <v>0</v>
      </c>
      <c r="BG267" s="141">
        <f t="shared" si="16"/>
        <v>0</v>
      </c>
      <c r="BH267" s="141">
        <f t="shared" si="17"/>
        <v>0</v>
      </c>
      <c r="BI267" s="141">
        <f t="shared" si="18"/>
        <v>0</v>
      </c>
      <c r="BJ267" s="15" t="s">
        <v>9</v>
      </c>
      <c r="BK267" s="141">
        <f t="shared" si="19"/>
        <v>0</v>
      </c>
      <c r="BL267" s="15" t="s">
        <v>127</v>
      </c>
      <c r="BM267" s="15" t="s">
        <v>578</v>
      </c>
    </row>
    <row r="268" spans="2:65" s="1" customFormat="1" ht="22.5" customHeight="1" x14ac:dyDescent="0.3">
      <c r="B268" s="132"/>
      <c r="C268" s="163" t="s">
        <v>579</v>
      </c>
      <c r="D268" s="163" t="s">
        <v>263</v>
      </c>
      <c r="E268" s="164" t="s">
        <v>580</v>
      </c>
      <c r="F268" s="250" t="s">
        <v>581</v>
      </c>
      <c r="G268" s="251"/>
      <c r="H268" s="251"/>
      <c r="I268" s="251"/>
      <c r="J268" s="165" t="s">
        <v>496</v>
      </c>
      <c r="K268" s="166">
        <v>3</v>
      </c>
      <c r="L268" s="252"/>
      <c r="M268" s="251"/>
      <c r="N268" s="252">
        <f t="shared" si="10"/>
        <v>0</v>
      </c>
      <c r="O268" s="218"/>
      <c r="P268" s="218"/>
      <c r="Q268" s="218"/>
      <c r="R268" s="137"/>
      <c r="T268" s="138" t="s">
        <v>3</v>
      </c>
      <c r="U268" s="38" t="s">
        <v>39</v>
      </c>
      <c r="V268" s="139">
        <v>0</v>
      </c>
      <c r="W268" s="139">
        <f t="shared" si="11"/>
        <v>0</v>
      </c>
      <c r="X268" s="139">
        <v>8.9999999999999998E-4</v>
      </c>
      <c r="Y268" s="139">
        <f t="shared" si="12"/>
        <v>2.7000000000000001E-3</v>
      </c>
      <c r="Z268" s="139">
        <v>0</v>
      </c>
      <c r="AA268" s="140">
        <f t="shared" si="13"/>
        <v>0</v>
      </c>
      <c r="AR268" s="15" t="s">
        <v>142</v>
      </c>
      <c r="AT268" s="15" t="s">
        <v>263</v>
      </c>
      <c r="AU268" s="15" t="s">
        <v>87</v>
      </c>
      <c r="AY268" s="15" t="s">
        <v>113</v>
      </c>
      <c r="BE268" s="141">
        <f t="shared" si="14"/>
        <v>0</v>
      </c>
      <c r="BF268" s="141">
        <f t="shared" si="15"/>
        <v>0</v>
      </c>
      <c r="BG268" s="141">
        <f t="shared" si="16"/>
        <v>0</v>
      </c>
      <c r="BH268" s="141">
        <f t="shared" si="17"/>
        <v>0</v>
      </c>
      <c r="BI268" s="141">
        <f t="shared" si="18"/>
        <v>0</v>
      </c>
      <c r="BJ268" s="15" t="s">
        <v>9</v>
      </c>
      <c r="BK268" s="141">
        <f t="shared" si="19"/>
        <v>0</v>
      </c>
      <c r="BL268" s="15" t="s">
        <v>127</v>
      </c>
      <c r="BM268" s="15" t="s">
        <v>582</v>
      </c>
    </row>
    <row r="269" spans="2:65" s="1" customFormat="1" ht="22.5" customHeight="1" x14ac:dyDescent="0.3">
      <c r="B269" s="132"/>
      <c r="C269" s="133" t="s">
        <v>583</v>
      </c>
      <c r="D269" s="133" t="s">
        <v>114</v>
      </c>
      <c r="E269" s="134" t="s">
        <v>584</v>
      </c>
      <c r="F269" s="217" t="s">
        <v>585</v>
      </c>
      <c r="G269" s="218"/>
      <c r="H269" s="218"/>
      <c r="I269" s="218"/>
      <c r="J269" s="135" t="s">
        <v>343</v>
      </c>
      <c r="K269" s="136">
        <v>1</v>
      </c>
      <c r="L269" s="219"/>
      <c r="M269" s="218"/>
      <c r="N269" s="219">
        <f t="shared" si="10"/>
        <v>0</v>
      </c>
      <c r="O269" s="218"/>
      <c r="P269" s="218"/>
      <c r="Q269" s="218"/>
      <c r="R269" s="137"/>
      <c r="T269" s="138" t="s">
        <v>3</v>
      </c>
      <c r="U269" s="38" t="s">
        <v>39</v>
      </c>
      <c r="V269" s="139">
        <v>1.1819999999999999</v>
      </c>
      <c r="W269" s="139">
        <f t="shared" si="11"/>
        <v>1.1819999999999999</v>
      </c>
      <c r="X269" s="139">
        <v>0.32906000000000002</v>
      </c>
      <c r="Y269" s="139">
        <f t="shared" si="12"/>
        <v>0.32906000000000002</v>
      </c>
      <c r="Z269" s="139">
        <v>0</v>
      </c>
      <c r="AA269" s="140">
        <f t="shared" si="13"/>
        <v>0</v>
      </c>
      <c r="AR269" s="15" t="s">
        <v>127</v>
      </c>
      <c r="AT269" s="15" t="s">
        <v>114</v>
      </c>
      <c r="AU269" s="15" t="s">
        <v>87</v>
      </c>
      <c r="AY269" s="15" t="s">
        <v>113</v>
      </c>
      <c r="BE269" s="141">
        <f t="shared" si="14"/>
        <v>0</v>
      </c>
      <c r="BF269" s="141">
        <f t="shared" si="15"/>
        <v>0</v>
      </c>
      <c r="BG269" s="141">
        <f t="shared" si="16"/>
        <v>0</v>
      </c>
      <c r="BH269" s="141">
        <f t="shared" si="17"/>
        <v>0</v>
      </c>
      <c r="BI269" s="141">
        <f t="shared" si="18"/>
        <v>0</v>
      </c>
      <c r="BJ269" s="15" t="s">
        <v>9</v>
      </c>
      <c r="BK269" s="141">
        <f t="shared" si="19"/>
        <v>0</v>
      </c>
      <c r="BL269" s="15" t="s">
        <v>127</v>
      </c>
      <c r="BM269" s="15" t="s">
        <v>586</v>
      </c>
    </row>
    <row r="270" spans="2:65" s="1" customFormat="1" ht="22.5" customHeight="1" x14ac:dyDescent="0.3">
      <c r="B270" s="132"/>
      <c r="C270" s="163" t="s">
        <v>587</v>
      </c>
      <c r="D270" s="163" t="s">
        <v>263</v>
      </c>
      <c r="E270" s="164" t="s">
        <v>588</v>
      </c>
      <c r="F270" s="250" t="s">
        <v>589</v>
      </c>
      <c r="G270" s="251"/>
      <c r="H270" s="251"/>
      <c r="I270" s="251"/>
      <c r="J270" s="165" t="s">
        <v>343</v>
      </c>
      <c r="K270" s="166">
        <v>1</v>
      </c>
      <c r="L270" s="252"/>
      <c r="M270" s="251"/>
      <c r="N270" s="252">
        <f t="shared" si="10"/>
        <v>0</v>
      </c>
      <c r="O270" s="218"/>
      <c r="P270" s="218"/>
      <c r="Q270" s="218"/>
      <c r="R270" s="137"/>
      <c r="T270" s="138" t="s">
        <v>3</v>
      </c>
      <c r="U270" s="38" t="s">
        <v>39</v>
      </c>
      <c r="V270" s="139">
        <v>0</v>
      </c>
      <c r="W270" s="139">
        <f t="shared" si="11"/>
        <v>0</v>
      </c>
      <c r="X270" s="139">
        <v>2.9499999999999998E-2</v>
      </c>
      <c r="Y270" s="139">
        <f t="shared" si="12"/>
        <v>2.9499999999999998E-2</v>
      </c>
      <c r="Z270" s="139">
        <v>0</v>
      </c>
      <c r="AA270" s="140">
        <f t="shared" si="13"/>
        <v>0</v>
      </c>
      <c r="AR270" s="15" t="s">
        <v>142</v>
      </c>
      <c r="AT270" s="15" t="s">
        <v>263</v>
      </c>
      <c r="AU270" s="15" t="s">
        <v>87</v>
      </c>
      <c r="AY270" s="15" t="s">
        <v>113</v>
      </c>
      <c r="BE270" s="141">
        <f t="shared" si="14"/>
        <v>0</v>
      </c>
      <c r="BF270" s="141">
        <f t="shared" si="15"/>
        <v>0</v>
      </c>
      <c r="BG270" s="141">
        <f t="shared" si="16"/>
        <v>0</v>
      </c>
      <c r="BH270" s="141">
        <f t="shared" si="17"/>
        <v>0</v>
      </c>
      <c r="BI270" s="141">
        <f t="shared" si="18"/>
        <v>0</v>
      </c>
      <c r="BJ270" s="15" t="s">
        <v>9</v>
      </c>
      <c r="BK270" s="141">
        <f t="shared" si="19"/>
        <v>0</v>
      </c>
      <c r="BL270" s="15" t="s">
        <v>127</v>
      </c>
      <c r="BM270" s="15" t="s">
        <v>590</v>
      </c>
    </row>
    <row r="271" spans="2:65" s="1" customFormat="1" ht="22.5" customHeight="1" x14ac:dyDescent="0.3">
      <c r="B271" s="132"/>
      <c r="C271" s="133" t="s">
        <v>591</v>
      </c>
      <c r="D271" s="133" t="s">
        <v>114</v>
      </c>
      <c r="E271" s="134" t="s">
        <v>592</v>
      </c>
      <c r="F271" s="217" t="s">
        <v>593</v>
      </c>
      <c r="G271" s="218"/>
      <c r="H271" s="218"/>
      <c r="I271" s="218"/>
      <c r="J271" s="135" t="s">
        <v>343</v>
      </c>
      <c r="K271" s="136">
        <v>13</v>
      </c>
      <c r="L271" s="219"/>
      <c r="M271" s="218"/>
      <c r="N271" s="219">
        <f t="shared" si="10"/>
        <v>0</v>
      </c>
      <c r="O271" s="218"/>
      <c r="P271" s="218"/>
      <c r="Q271" s="218"/>
      <c r="R271" s="137"/>
      <c r="T271" s="138" t="s">
        <v>3</v>
      </c>
      <c r="U271" s="38" t="s">
        <v>39</v>
      </c>
      <c r="V271" s="139">
        <v>0.33600000000000002</v>
      </c>
      <c r="W271" s="139">
        <f t="shared" si="11"/>
        <v>4.3680000000000003</v>
      </c>
      <c r="X271" s="139">
        <v>3.1E-4</v>
      </c>
      <c r="Y271" s="139">
        <f t="shared" si="12"/>
        <v>4.0299999999999997E-3</v>
      </c>
      <c r="Z271" s="139">
        <v>0</v>
      </c>
      <c r="AA271" s="140">
        <f t="shared" si="13"/>
        <v>0</v>
      </c>
      <c r="AR271" s="15" t="s">
        <v>127</v>
      </c>
      <c r="AT271" s="15" t="s">
        <v>114</v>
      </c>
      <c r="AU271" s="15" t="s">
        <v>87</v>
      </c>
      <c r="AY271" s="15" t="s">
        <v>113</v>
      </c>
      <c r="BE271" s="141">
        <f t="shared" si="14"/>
        <v>0</v>
      </c>
      <c r="BF271" s="141">
        <f t="shared" si="15"/>
        <v>0</v>
      </c>
      <c r="BG271" s="141">
        <f t="shared" si="16"/>
        <v>0</v>
      </c>
      <c r="BH271" s="141">
        <f t="shared" si="17"/>
        <v>0</v>
      </c>
      <c r="BI271" s="141">
        <f t="shared" si="18"/>
        <v>0</v>
      </c>
      <c r="BJ271" s="15" t="s">
        <v>9</v>
      </c>
      <c r="BK271" s="141">
        <f t="shared" si="19"/>
        <v>0</v>
      </c>
      <c r="BL271" s="15" t="s">
        <v>127</v>
      </c>
      <c r="BM271" s="15" t="s">
        <v>594</v>
      </c>
    </row>
    <row r="272" spans="2:65" s="1" customFormat="1" ht="22.5" customHeight="1" x14ac:dyDescent="0.3">
      <c r="B272" s="132"/>
      <c r="C272" s="133" t="s">
        <v>595</v>
      </c>
      <c r="D272" s="133" t="s">
        <v>114</v>
      </c>
      <c r="E272" s="134" t="s">
        <v>596</v>
      </c>
      <c r="F272" s="217" t="s">
        <v>597</v>
      </c>
      <c r="G272" s="218"/>
      <c r="H272" s="218"/>
      <c r="I272" s="218"/>
      <c r="J272" s="135" t="s">
        <v>338</v>
      </c>
      <c r="K272" s="136">
        <v>1060</v>
      </c>
      <c r="L272" s="219"/>
      <c r="M272" s="218"/>
      <c r="N272" s="219">
        <f t="shared" si="10"/>
        <v>0</v>
      </c>
      <c r="O272" s="218"/>
      <c r="P272" s="218"/>
      <c r="Q272" s="218"/>
      <c r="R272" s="137"/>
      <c r="T272" s="138" t="s">
        <v>3</v>
      </c>
      <c r="U272" s="38" t="s">
        <v>39</v>
      </c>
      <c r="V272" s="139">
        <v>5.3999999999999999E-2</v>
      </c>
      <c r="W272" s="139">
        <f t="shared" si="11"/>
        <v>57.24</v>
      </c>
      <c r="X272" s="139">
        <v>1.9000000000000001E-4</v>
      </c>
      <c r="Y272" s="139">
        <f t="shared" si="12"/>
        <v>0.20140000000000002</v>
      </c>
      <c r="Z272" s="139">
        <v>0</v>
      </c>
      <c r="AA272" s="140">
        <f t="shared" si="13"/>
        <v>0</v>
      </c>
      <c r="AR272" s="15" t="s">
        <v>127</v>
      </c>
      <c r="AT272" s="15" t="s">
        <v>114</v>
      </c>
      <c r="AU272" s="15" t="s">
        <v>87</v>
      </c>
      <c r="AY272" s="15" t="s">
        <v>113</v>
      </c>
      <c r="BE272" s="141">
        <f t="shared" si="14"/>
        <v>0</v>
      </c>
      <c r="BF272" s="141">
        <f t="shared" si="15"/>
        <v>0</v>
      </c>
      <c r="BG272" s="141">
        <f t="shared" si="16"/>
        <v>0</v>
      </c>
      <c r="BH272" s="141">
        <f t="shared" si="17"/>
        <v>0</v>
      </c>
      <c r="BI272" s="141">
        <f t="shared" si="18"/>
        <v>0</v>
      </c>
      <c r="BJ272" s="15" t="s">
        <v>9</v>
      </c>
      <c r="BK272" s="141">
        <f t="shared" si="19"/>
        <v>0</v>
      </c>
      <c r="BL272" s="15" t="s">
        <v>127</v>
      </c>
      <c r="BM272" s="15" t="s">
        <v>598</v>
      </c>
    </row>
    <row r="273" spans="2:65" s="1" customFormat="1" ht="31.5" customHeight="1" x14ac:dyDescent="0.3">
      <c r="B273" s="132"/>
      <c r="C273" s="133" t="s">
        <v>599</v>
      </c>
      <c r="D273" s="133" t="s">
        <v>114</v>
      </c>
      <c r="E273" s="134" t="s">
        <v>600</v>
      </c>
      <c r="F273" s="217" t="s">
        <v>601</v>
      </c>
      <c r="G273" s="218"/>
      <c r="H273" s="218"/>
      <c r="I273" s="218"/>
      <c r="J273" s="135" t="s">
        <v>338</v>
      </c>
      <c r="K273" s="136">
        <v>530</v>
      </c>
      <c r="L273" s="219"/>
      <c r="M273" s="218"/>
      <c r="N273" s="219">
        <f t="shared" si="10"/>
        <v>0</v>
      </c>
      <c r="O273" s="218"/>
      <c r="P273" s="218"/>
      <c r="Q273" s="218"/>
      <c r="R273" s="137"/>
      <c r="T273" s="138" t="s">
        <v>3</v>
      </c>
      <c r="U273" s="38" t="s">
        <v>39</v>
      </c>
      <c r="V273" s="139">
        <v>2.5000000000000001E-2</v>
      </c>
      <c r="W273" s="139">
        <f t="shared" si="11"/>
        <v>13.25</v>
      </c>
      <c r="X273" s="139">
        <v>9.0000000000000006E-5</v>
      </c>
      <c r="Y273" s="139">
        <f t="shared" si="12"/>
        <v>4.7700000000000006E-2</v>
      </c>
      <c r="Z273" s="139">
        <v>0</v>
      </c>
      <c r="AA273" s="140">
        <f t="shared" si="13"/>
        <v>0</v>
      </c>
      <c r="AR273" s="15" t="s">
        <v>127</v>
      </c>
      <c r="AT273" s="15" t="s">
        <v>114</v>
      </c>
      <c r="AU273" s="15" t="s">
        <v>87</v>
      </c>
      <c r="AY273" s="15" t="s">
        <v>113</v>
      </c>
      <c r="BE273" s="141">
        <f t="shared" si="14"/>
        <v>0</v>
      </c>
      <c r="BF273" s="141">
        <f t="shared" si="15"/>
        <v>0</v>
      </c>
      <c r="BG273" s="141">
        <f t="shared" si="16"/>
        <v>0</v>
      </c>
      <c r="BH273" s="141">
        <f t="shared" si="17"/>
        <v>0</v>
      </c>
      <c r="BI273" s="141">
        <f t="shared" si="18"/>
        <v>0</v>
      </c>
      <c r="BJ273" s="15" t="s">
        <v>9</v>
      </c>
      <c r="BK273" s="141">
        <f t="shared" si="19"/>
        <v>0</v>
      </c>
      <c r="BL273" s="15" t="s">
        <v>127</v>
      </c>
      <c r="BM273" s="15" t="s">
        <v>602</v>
      </c>
    </row>
    <row r="274" spans="2:65" s="9" customFormat="1" ht="29.85" customHeight="1" x14ac:dyDescent="0.3">
      <c r="B274" s="122"/>
      <c r="C274" s="123"/>
      <c r="D274" s="142" t="s">
        <v>190</v>
      </c>
      <c r="E274" s="142"/>
      <c r="F274" s="142"/>
      <c r="G274" s="142"/>
      <c r="H274" s="142"/>
      <c r="I274" s="142"/>
      <c r="J274" s="142"/>
      <c r="K274" s="142"/>
      <c r="L274" s="142"/>
      <c r="M274" s="142"/>
      <c r="N274" s="214">
        <f>BK274</f>
        <v>0</v>
      </c>
      <c r="O274" s="215"/>
      <c r="P274" s="215"/>
      <c r="Q274" s="215"/>
      <c r="R274" s="125"/>
      <c r="T274" s="126"/>
      <c r="U274" s="123"/>
      <c r="V274" s="123"/>
      <c r="W274" s="127">
        <f>SUM(W275:W284)</f>
        <v>123.07600000000001</v>
      </c>
      <c r="X274" s="123"/>
      <c r="Y274" s="127">
        <f>SUM(Y275:Y284)</f>
        <v>1.5533999999999999</v>
      </c>
      <c r="Z274" s="123"/>
      <c r="AA274" s="128">
        <f>SUM(AA275:AA284)</f>
        <v>0</v>
      </c>
      <c r="AR274" s="129" t="s">
        <v>9</v>
      </c>
      <c r="AT274" s="130" t="s">
        <v>72</v>
      </c>
      <c r="AU274" s="130" t="s">
        <v>9</v>
      </c>
      <c r="AY274" s="129" t="s">
        <v>113</v>
      </c>
      <c r="BK274" s="131">
        <f>SUM(BK275:BK284)</f>
        <v>0</v>
      </c>
    </row>
    <row r="275" spans="2:65" s="1" customFormat="1" ht="31.5" customHeight="1" x14ac:dyDescent="0.3">
      <c r="B275" s="132"/>
      <c r="C275" s="175" t="s">
        <v>603</v>
      </c>
      <c r="D275" s="175" t="s">
        <v>114</v>
      </c>
      <c r="E275" s="176" t="s">
        <v>604</v>
      </c>
      <c r="F275" s="253" t="s">
        <v>605</v>
      </c>
      <c r="G275" s="254"/>
      <c r="H275" s="254"/>
      <c r="I275" s="254"/>
      <c r="J275" s="177" t="s">
        <v>266</v>
      </c>
      <c r="K275" s="178">
        <v>2076.5250000000001</v>
      </c>
      <c r="L275" s="255"/>
      <c r="M275" s="254"/>
      <c r="N275" s="255">
        <f>ROUND(L275*K275,0)</f>
        <v>0</v>
      </c>
      <c r="O275" s="254"/>
      <c r="P275" s="254"/>
      <c r="Q275" s="254"/>
      <c r="R275" s="137"/>
      <c r="T275" s="138" t="s">
        <v>3</v>
      </c>
      <c r="U275" s="38" t="s">
        <v>39</v>
      </c>
      <c r="V275" s="139">
        <v>0</v>
      </c>
      <c r="W275" s="139">
        <f>V275*K275</f>
        <v>0</v>
      </c>
      <c r="X275" s="139">
        <v>0</v>
      </c>
      <c r="Y275" s="139">
        <f>X275*K275</f>
        <v>0</v>
      </c>
      <c r="Z275" s="139">
        <v>0</v>
      </c>
      <c r="AA275" s="140">
        <f>Z275*K275</f>
        <v>0</v>
      </c>
      <c r="AR275" s="15" t="s">
        <v>127</v>
      </c>
      <c r="AT275" s="15" t="s">
        <v>114</v>
      </c>
      <c r="AU275" s="15" t="s">
        <v>87</v>
      </c>
      <c r="AY275" s="15" t="s">
        <v>113</v>
      </c>
      <c r="BE275" s="141">
        <f>IF(U275="základní",N275,0)</f>
        <v>0</v>
      </c>
      <c r="BF275" s="141">
        <f>IF(U275="snížená",N275,0)</f>
        <v>0</v>
      </c>
      <c r="BG275" s="141">
        <f>IF(U275="zákl. přenesená",N275,0)</f>
        <v>0</v>
      </c>
      <c r="BH275" s="141">
        <f>IF(U275="sníž. přenesená",N275,0)</f>
        <v>0</v>
      </c>
      <c r="BI275" s="141">
        <f>IF(U275="nulová",N275,0)</f>
        <v>0</v>
      </c>
      <c r="BJ275" s="15" t="s">
        <v>9</v>
      </c>
      <c r="BK275" s="141">
        <f>ROUND(L275*K275,0)</f>
        <v>0</v>
      </c>
      <c r="BL275" s="15" t="s">
        <v>127</v>
      </c>
      <c r="BM275" s="15" t="s">
        <v>606</v>
      </c>
    </row>
    <row r="276" spans="2:65" s="10" customFormat="1" ht="22.5" customHeight="1" x14ac:dyDescent="0.3">
      <c r="B276" s="147"/>
      <c r="C276" s="148"/>
      <c r="D276" s="148"/>
      <c r="E276" s="149" t="s">
        <v>3</v>
      </c>
      <c r="F276" s="249" t="s">
        <v>659</v>
      </c>
      <c r="G276" s="246"/>
      <c r="H276" s="246"/>
      <c r="I276" s="246"/>
      <c r="J276" s="148"/>
      <c r="K276" s="150">
        <v>304.77600000000001</v>
      </c>
      <c r="L276" s="148"/>
      <c r="M276" s="148"/>
      <c r="N276" s="148"/>
      <c r="O276" s="148"/>
      <c r="P276" s="148"/>
      <c r="Q276" s="148"/>
      <c r="R276" s="151"/>
      <c r="T276" s="152"/>
      <c r="U276" s="148"/>
      <c r="V276" s="148"/>
      <c r="W276" s="148"/>
      <c r="X276" s="148"/>
      <c r="Y276" s="148"/>
      <c r="Z276" s="148"/>
      <c r="AA276" s="153"/>
      <c r="AT276" s="154" t="s">
        <v>199</v>
      </c>
      <c r="AU276" s="154" t="s">
        <v>87</v>
      </c>
      <c r="AV276" s="10" t="s">
        <v>87</v>
      </c>
      <c r="AW276" s="10" t="s">
        <v>32</v>
      </c>
      <c r="AX276" s="10" t="s">
        <v>73</v>
      </c>
      <c r="AY276" s="154" t="s">
        <v>113</v>
      </c>
    </row>
    <row r="277" spans="2:65" s="10" customFormat="1" ht="22.5" customHeight="1" x14ac:dyDescent="0.3">
      <c r="B277" s="147"/>
      <c r="C277" s="173"/>
      <c r="D277" s="173"/>
      <c r="E277" s="149"/>
      <c r="F277" s="174" t="s">
        <v>660</v>
      </c>
      <c r="G277" s="173"/>
      <c r="H277" s="173"/>
      <c r="I277" s="173"/>
      <c r="J277" s="173"/>
      <c r="K277" s="150">
        <v>1771.749</v>
      </c>
      <c r="L277" s="173"/>
      <c r="M277" s="173"/>
      <c r="N277" s="173"/>
      <c r="O277" s="173"/>
      <c r="P277" s="173"/>
      <c r="Q277" s="173"/>
      <c r="R277" s="151"/>
      <c r="T277" s="152"/>
      <c r="U277" s="173"/>
      <c r="V277" s="173"/>
      <c r="W277" s="173"/>
      <c r="X277" s="173"/>
      <c r="Y277" s="173"/>
      <c r="Z277" s="173"/>
      <c r="AA277" s="153"/>
      <c r="AT277" s="154"/>
      <c r="AU277" s="154"/>
      <c r="AY277" s="154"/>
    </row>
    <row r="278" spans="2:65" s="11" customFormat="1" ht="22.5" customHeight="1" x14ac:dyDescent="0.3">
      <c r="B278" s="155"/>
      <c r="C278" s="156"/>
      <c r="D278" s="156"/>
      <c r="E278" s="157" t="s">
        <v>3</v>
      </c>
      <c r="F278" s="247" t="s">
        <v>201</v>
      </c>
      <c r="G278" s="248"/>
      <c r="H278" s="248"/>
      <c r="I278" s="248"/>
      <c r="J278" s="156"/>
      <c r="K278" s="158">
        <v>2076.5250000000001</v>
      </c>
      <c r="L278" s="156"/>
      <c r="M278" s="156"/>
      <c r="N278" s="156"/>
      <c r="O278" s="156"/>
      <c r="P278" s="156"/>
      <c r="Q278" s="156"/>
      <c r="R278" s="159"/>
      <c r="T278" s="160"/>
      <c r="U278" s="156"/>
      <c r="V278" s="156"/>
      <c r="W278" s="156"/>
      <c r="X278" s="156"/>
      <c r="Y278" s="156"/>
      <c r="Z278" s="156"/>
      <c r="AA278" s="161"/>
      <c r="AT278" s="162" t="s">
        <v>199</v>
      </c>
      <c r="AU278" s="162" t="s">
        <v>87</v>
      </c>
      <c r="AV278" s="11" t="s">
        <v>127</v>
      </c>
      <c r="AW278" s="11" t="s">
        <v>32</v>
      </c>
      <c r="AX278" s="11" t="s">
        <v>9</v>
      </c>
      <c r="AY278" s="162" t="s">
        <v>113</v>
      </c>
    </row>
    <row r="279" spans="2:65" s="1" customFormat="1" ht="44.25" customHeight="1" x14ac:dyDescent="0.3">
      <c r="B279" s="132"/>
      <c r="C279" s="133" t="s">
        <v>608</v>
      </c>
      <c r="D279" s="133" t="s">
        <v>114</v>
      </c>
      <c r="E279" s="134" t="s">
        <v>609</v>
      </c>
      <c r="F279" s="217" t="s">
        <v>610</v>
      </c>
      <c r="G279" s="218"/>
      <c r="H279" s="218"/>
      <c r="I279" s="218"/>
      <c r="J279" s="135" t="s">
        <v>338</v>
      </c>
      <c r="K279" s="136">
        <v>10</v>
      </c>
      <c r="L279" s="219"/>
      <c r="M279" s="218"/>
      <c r="N279" s="219">
        <f>ROUND(L279*K279,0)</f>
        <v>0</v>
      </c>
      <c r="O279" s="218"/>
      <c r="P279" s="218"/>
      <c r="Q279" s="218"/>
      <c r="R279" s="137"/>
      <c r="T279" s="138" t="s">
        <v>3</v>
      </c>
      <c r="U279" s="38" t="s">
        <v>39</v>
      </c>
      <c r="V279" s="139">
        <v>0.23400000000000001</v>
      </c>
      <c r="W279" s="139">
        <f>V279*K279</f>
        <v>2.3400000000000003</v>
      </c>
      <c r="X279" s="139">
        <v>0.11934</v>
      </c>
      <c r="Y279" s="139">
        <f>X279*K279</f>
        <v>1.1934</v>
      </c>
      <c r="Z279" s="139">
        <v>0</v>
      </c>
      <c r="AA279" s="140">
        <f>Z279*K279</f>
        <v>0</v>
      </c>
      <c r="AR279" s="15" t="s">
        <v>127</v>
      </c>
      <c r="AT279" s="15" t="s">
        <v>114</v>
      </c>
      <c r="AU279" s="15" t="s">
        <v>87</v>
      </c>
      <c r="AY279" s="15" t="s">
        <v>113</v>
      </c>
      <c r="BE279" s="141">
        <f>IF(U279="základní",N279,0)</f>
        <v>0</v>
      </c>
      <c r="BF279" s="141">
        <f>IF(U279="snížená",N279,0)</f>
        <v>0</v>
      </c>
      <c r="BG279" s="141">
        <f>IF(U279="zákl. přenesená",N279,0)</f>
        <v>0</v>
      </c>
      <c r="BH279" s="141">
        <f>IF(U279="sníž. přenesená",N279,0)</f>
        <v>0</v>
      </c>
      <c r="BI279" s="141">
        <f>IF(U279="nulová",N279,0)</f>
        <v>0</v>
      </c>
      <c r="BJ279" s="15" t="s">
        <v>9</v>
      </c>
      <c r="BK279" s="141">
        <f>ROUND(L279*K279,0)</f>
        <v>0</v>
      </c>
      <c r="BL279" s="15" t="s">
        <v>127</v>
      </c>
      <c r="BM279" s="15" t="s">
        <v>611</v>
      </c>
    </row>
    <row r="280" spans="2:65" s="1" customFormat="1" ht="31.5" customHeight="1" x14ac:dyDescent="0.3">
      <c r="B280" s="132"/>
      <c r="C280" s="163" t="s">
        <v>612</v>
      </c>
      <c r="D280" s="163" t="s">
        <v>263</v>
      </c>
      <c r="E280" s="164" t="s">
        <v>613</v>
      </c>
      <c r="F280" s="250" t="s">
        <v>614</v>
      </c>
      <c r="G280" s="251"/>
      <c r="H280" s="251"/>
      <c r="I280" s="251"/>
      <c r="J280" s="165" t="s">
        <v>343</v>
      </c>
      <c r="K280" s="166">
        <v>10</v>
      </c>
      <c r="L280" s="252"/>
      <c r="M280" s="251"/>
      <c r="N280" s="252">
        <f>ROUND(L280*K280,0)</f>
        <v>0</v>
      </c>
      <c r="O280" s="218"/>
      <c r="P280" s="218"/>
      <c r="Q280" s="218"/>
      <c r="R280" s="137"/>
      <c r="T280" s="138" t="s">
        <v>3</v>
      </c>
      <c r="U280" s="38" t="s">
        <v>39</v>
      </c>
      <c r="V280" s="139">
        <v>0</v>
      </c>
      <c r="W280" s="139">
        <f>V280*K280</f>
        <v>0</v>
      </c>
      <c r="X280" s="139">
        <v>3.5999999999999997E-2</v>
      </c>
      <c r="Y280" s="139">
        <f>X280*K280</f>
        <v>0.36</v>
      </c>
      <c r="Z280" s="139">
        <v>0</v>
      </c>
      <c r="AA280" s="140">
        <f>Z280*K280</f>
        <v>0</v>
      </c>
      <c r="AR280" s="15" t="s">
        <v>142</v>
      </c>
      <c r="AT280" s="15" t="s">
        <v>263</v>
      </c>
      <c r="AU280" s="15" t="s">
        <v>87</v>
      </c>
      <c r="AY280" s="15" t="s">
        <v>113</v>
      </c>
      <c r="BE280" s="141">
        <f>IF(U280="základní",N280,0)</f>
        <v>0</v>
      </c>
      <c r="BF280" s="141">
        <f>IF(U280="snížená",N280,0)</f>
        <v>0</v>
      </c>
      <c r="BG280" s="141">
        <f>IF(U280="zákl. přenesená",N280,0)</f>
        <v>0</v>
      </c>
      <c r="BH280" s="141">
        <f>IF(U280="sníž. přenesená",N280,0)</f>
        <v>0</v>
      </c>
      <c r="BI280" s="141">
        <f>IF(U280="nulová",N280,0)</f>
        <v>0</v>
      </c>
      <c r="BJ280" s="15" t="s">
        <v>9</v>
      </c>
      <c r="BK280" s="141">
        <f>ROUND(L280*K280,0)</f>
        <v>0</v>
      </c>
      <c r="BL280" s="15" t="s">
        <v>127</v>
      </c>
      <c r="BM280" s="15" t="s">
        <v>615</v>
      </c>
    </row>
    <row r="281" spans="2:65" s="1" customFormat="1" ht="22.5" customHeight="1" x14ac:dyDescent="0.3">
      <c r="B281" s="132"/>
      <c r="C281" s="133" t="s">
        <v>616</v>
      </c>
      <c r="D281" s="133" t="s">
        <v>114</v>
      </c>
      <c r="E281" s="134" t="s">
        <v>617</v>
      </c>
      <c r="F281" s="217" t="s">
        <v>618</v>
      </c>
      <c r="G281" s="218"/>
      <c r="H281" s="218"/>
      <c r="I281" s="218"/>
      <c r="J281" s="135" t="s">
        <v>338</v>
      </c>
      <c r="K281" s="136">
        <v>616</v>
      </c>
      <c r="L281" s="219"/>
      <c r="M281" s="218"/>
      <c r="N281" s="219">
        <f>ROUND(L281*K281,0)</f>
        <v>0</v>
      </c>
      <c r="O281" s="218"/>
      <c r="P281" s="218"/>
      <c r="Q281" s="218"/>
      <c r="R281" s="137"/>
      <c r="T281" s="138" t="s">
        <v>3</v>
      </c>
      <c r="U281" s="38" t="s">
        <v>39</v>
      </c>
      <c r="V281" s="139">
        <v>0.19600000000000001</v>
      </c>
      <c r="W281" s="139">
        <f>V281*K281</f>
        <v>120.736</v>
      </c>
      <c r="X281" s="139">
        <v>0</v>
      </c>
      <c r="Y281" s="139">
        <f>X281*K281</f>
        <v>0</v>
      </c>
      <c r="Z281" s="139">
        <v>0</v>
      </c>
      <c r="AA281" s="140">
        <f>Z281*K281</f>
        <v>0</v>
      </c>
      <c r="AR281" s="15" t="s">
        <v>127</v>
      </c>
      <c r="AT281" s="15" t="s">
        <v>114</v>
      </c>
      <c r="AU281" s="15" t="s">
        <v>87</v>
      </c>
      <c r="AY281" s="15" t="s">
        <v>113</v>
      </c>
      <c r="BE281" s="141">
        <f>IF(U281="základní",N281,0)</f>
        <v>0</v>
      </c>
      <c r="BF281" s="141">
        <f>IF(U281="snížená",N281,0)</f>
        <v>0</v>
      </c>
      <c r="BG281" s="141">
        <f>IF(U281="zákl. přenesená",N281,0)</f>
        <v>0</v>
      </c>
      <c r="BH281" s="141">
        <f>IF(U281="sníž. přenesená",N281,0)</f>
        <v>0</v>
      </c>
      <c r="BI281" s="141">
        <f>IF(U281="nulová",N281,0)</f>
        <v>0</v>
      </c>
      <c r="BJ281" s="15" t="s">
        <v>9</v>
      </c>
      <c r="BK281" s="141">
        <f>ROUND(L281*K281,0)</f>
        <v>0</v>
      </c>
      <c r="BL281" s="15" t="s">
        <v>127</v>
      </c>
      <c r="BM281" s="15" t="s">
        <v>619</v>
      </c>
    </row>
    <row r="282" spans="2:65" s="10" customFormat="1" ht="22.5" customHeight="1" x14ac:dyDescent="0.3">
      <c r="B282" s="147"/>
      <c r="C282" s="148"/>
      <c r="D282" s="148"/>
      <c r="E282" s="149" t="s">
        <v>3</v>
      </c>
      <c r="F282" s="249" t="s">
        <v>620</v>
      </c>
      <c r="G282" s="246"/>
      <c r="H282" s="246"/>
      <c r="I282" s="246"/>
      <c r="J282" s="148"/>
      <c r="K282" s="150">
        <v>616</v>
      </c>
      <c r="L282" s="148"/>
      <c r="M282" s="148"/>
      <c r="N282" s="148"/>
      <c r="O282" s="148"/>
      <c r="P282" s="148"/>
      <c r="Q282" s="148"/>
      <c r="R282" s="151"/>
      <c r="T282" s="152"/>
      <c r="U282" s="148"/>
      <c r="V282" s="148"/>
      <c r="W282" s="148"/>
      <c r="X282" s="148"/>
      <c r="Y282" s="148"/>
      <c r="Z282" s="148"/>
      <c r="AA282" s="153"/>
      <c r="AT282" s="154" t="s">
        <v>199</v>
      </c>
      <c r="AU282" s="154" t="s">
        <v>87</v>
      </c>
      <c r="AV282" s="10" t="s">
        <v>87</v>
      </c>
      <c r="AW282" s="10" t="s">
        <v>32</v>
      </c>
      <c r="AX282" s="10" t="s">
        <v>9</v>
      </c>
      <c r="AY282" s="154" t="s">
        <v>113</v>
      </c>
    </row>
    <row r="283" spans="2:65" s="1" customFormat="1" ht="22.5" customHeight="1" x14ac:dyDescent="0.3">
      <c r="B283" s="132"/>
      <c r="C283" s="133" t="s">
        <v>621</v>
      </c>
      <c r="D283" s="133" t="s">
        <v>114</v>
      </c>
      <c r="E283" s="134" t="s">
        <v>622</v>
      </c>
      <c r="F283" s="217" t="s">
        <v>623</v>
      </c>
      <c r="G283" s="218"/>
      <c r="H283" s="218"/>
      <c r="I283" s="218"/>
      <c r="J283" s="135" t="s">
        <v>266</v>
      </c>
      <c r="K283" s="136">
        <v>132.47999999999999</v>
      </c>
      <c r="L283" s="219"/>
      <c r="M283" s="218"/>
      <c r="N283" s="219">
        <f>ROUND(L283*K283,0)</f>
        <v>0</v>
      </c>
      <c r="O283" s="218"/>
      <c r="P283" s="218"/>
      <c r="Q283" s="218"/>
      <c r="R283" s="137"/>
      <c r="T283" s="138" t="s">
        <v>3</v>
      </c>
      <c r="U283" s="38" t="s">
        <v>39</v>
      </c>
      <c r="V283" s="139">
        <v>0</v>
      </c>
      <c r="W283" s="139">
        <f>V283*K283</f>
        <v>0</v>
      </c>
      <c r="X283" s="139">
        <v>0</v>
      </c>
      <c r="Y283" s="139">
        <f>X283*K283</f>
        <v>0</v>
      </c>
      <c r="Z283" s="139">
        <v>0</v>
      </c>
      <c r="AA283" s="140">
        <f>Z283*K283</f>
        <v>0</v>
      </c>
      <c r="AR283" s="15" t="s">
        <v>127</v>
      </c>
      <c r="AT283" s="15" t="s">
        <v>114</v>
      </c>
      <c r="AU283" s="15" t="s">
        <v>87</v>
      </c>
      <c r="AY283" s="15" t="s">
        <v>113</v>
      </c>
      <c r="BE283" s="141">
        <f>IF(U283="základní",N283,0)</f>
        <v>0</v>
      </c>
      <c r="BF283" s="141">
        <f>IF(U283="snížená",N283,0)</f>
        <v>0</v>
      </c>
      <c r="BG283" s="141">
        <f>IF(U283="zákl. přenesená",N283,0)</f>
        <v>0</v>
      </c>
      <c r="BH283" s="141">
        <f>IF(U283="sníž. přenesená",N283,0)</f>
        <v>0</v>
      </c>
      <c r="BI283" s="141">
        <f>IF(U283="nulová",N283,0)</f>
        <v>0</v>
      </c>
      <c r="BJ283" s="15" t="s">
        <v>9</v>
      </c>
      <c r="BK283" s="141">
        <f>ROUND(L283*K283,0)</f>
        <v>0</v>
      </c>
      <c r="BL283" s="15" t="s">
        <v>127</v>
      </c>
      <c r="BM283" s="15" t="s">
        <v>624</v>
      </c>
    </row>
    <row r="284" spans="2:65" s="10" customFormat="1" ht="22.5" customHeight="1" x14ac:dyDescent="0.3">
      <c r="B284" s="147"/>
      <c r="C284" s="148"/>
      <c r="D284" s="148"/>
      <c r="E284" s="149" t="s">
        <v>3</v>
      </c>
      <c r="F284" s="249" t="s">
        <v>625</v>
      </c>
      <c r="G284" s="246"/>
      <c r="H284" s="246"/>
      <c r="I284" s="246"/>
      <c r="J284" s="148"/>
      <c r="K284" s="150">
        <v>132.47999999999999</v>
      </c>
      <c r="L284" s="148"/>
      <c r="M284" s="148"/>
      <c r="N284" s="148"/>
      <c r="O284" s="148"/>
      <c r="P284" s="148"/>
      <c r="Q284" s="148"/>
      <c r="R284" s="151"/>
      <c r="T284" s="152"/>
      <c r="U284" s="148"/>
      <c r="V284" s="148"/>
      <c r="W284" s="148"/>
      <c r="X284" s="148"/>
      <c r="Y284" s="148"/>
      <c r="Z284" s="148"/>
      <c r="AA284" s="153"/>
      <c r="AT284" s="154" t="s">
        <v>199</v>
      </c>
      <c r="AU284" s="154" t="s">
        <v>87</v>
      </c>
      <c r="AV284" s="10" t="s">
        <v>87</v>
      </c>
      <c r="AW284" s="10" t="s">
        <v>32</v>
      </c>
      <c r="AX284" s="10" t="s">
        <v>9</v>
      </c>
      <c r="AY284" s="154" t="s">
        <v>113</v>
      </c>
    </row>
    <row r="285" spans="2:65" s="9" customFormat="1" ht="29.85" customHeight="1" x14ac:dyDescent="0.3">
      <c r="B285" s="122"/>
      <c r="C285" s="123"/>
      <c r="D285" s="142" t="s">
        <v>191</v>
      </c>
      <c r="E285" s="142"/>
      <c r="F285" s="142"/>
      <c r="G285" s="142"/>
      <c r="H285" s="142"/>
      <c r="I285" s="142"/>
      <c r="J285" s="142"/>
      <c r="K285" s="142"/>
      <c r="L285" s="142"/>
      <c r="M285" s="142"/>
      <c r="N285" s="241">
        <f>BK285</f>
        <v>0</v>
      </c>
      <c r="O285" s="242"/>
      <c r="P285" s="242"/>
      <c r="Q285" s="242"/>
      <c r="R285" s="125"/>
      <c r="T285" s="126"/>
      <c r="U285" s="123"/>
      <c r="V285" s="123"/>
      <c r="W285" s="127">
        <f>SUM(W286:W292)</f>
        <v>69.146783999999997</v>
      </c>
      <c r="X285" s="123"/>
      <c r="Y285" s="127">
        <f>SUM(Y286:Y292)</f>
        <v>0</v>
      </c>
      <c r="Z285" s="123"/>
      <c r="AA285" s="128">
        <f>SUM(AA286:AA292)</f>
        <v>0</v>
      </c>
      <c r="AR285" s="129" t="s">
        <v>9</v>
      </c>
      <c r="AT285" s="130" t="s">
        <v>72</v>
      </c>
      <c r="AU285" s="130" t="s">
        <v>9</v>
      </c>
      <c r="AY285" s="129" t="s">
        <v>113</v>
      </c>
      <c r="BK285" s="131">
        <f>SUM(BK286:BK292)</f>
        <v>0</v>
      </c>
    </row>
    <row r="286" spans="2:65" s="1" customFormat="1" ht="31.5" customHeight="1" x14ac:dyDescent="0.3">
      <c r="B286" s="132"/>
      <c r="C286" s="133" t="s">
        <v>626</v>
      </c>
      <c r="D286" s="133" t="s">
        <v>114</v>
      </c>
      <c r="E286" s="134" t="s">
        <v>627</v>
      </c>
      <c r="F286" s="217" t="s">
        <v>628</v>
      </c>
      <c r="G286" s="218"/>
      <c r="H286" s="218"/>
      <c r="I286" s="218"/>
      <c r="J286" s="135" t="s">
        <v>266</v>
      </c>
      <c r="K286" s="136">
        <v>335.66399999999999</v>
      </c>
      <c r="L286" s="219"/>
      <c r="M286" s="218"/>
      <c r="N286" s="219">
        <f>ROUND(L286*K286,0)</f>
        <v>0</v>
      </c>
      <c r="O286" s="218"/>
      <c r="P286" s="218"/>
      <c r="Q286" s="218"/>
      <c r="R286" s="137"/>
      <c r="T286" s="138" t="s">
        <v>3</v>
      </c>
      <c r="U286" s="38" t="s">
        <v>39</v>
      </c>
      <c r="V286" s="139">
        <v>0.08</v>
      </c>
      <c r="W286" s="139">
        <f>V286*K286</f>
        <v>26.853120000000001</v>
      </c>
      <c r="X286" s="139">
        <v>0</v>
      </c>
      <c r="Y286" s="139">
        <f>X286*K286</f>
        <v>0</v>
      </c>
      <c r="Z286" s="139">
        <v>0</v>
      </c>
      <c r="AA286" s="140">
        <f>Z286*K286</f>
        <v>0</v>
      </c>
      <c r="AR286" s="15" t="s">
        <v>127</v>
      </c>
      <c r="AT286" s="15" t="s">
        <v>114</v>
      </c>
      <c r="AU286" s="15" t="s">
        <v>87</v>
      </c>
      <c r="AY286" s="15" t="s">
        <v>113</v>
      </c>
      <c r="BE286" s="141">
        <f>IF(U286="základní",N286,0)</f>
        <v>0</v>
      </c>
      <c r="BF286" s="141">
        <f>IF(U286="snížená",N286,0)</f>
        <v>0</v>
      </c>
      <c r="BG286" s="141">
        <f>IF(U286="zákl. přenesená",N286,0)</f>
        <v>0</v>
      </c>
      <c r="BH286" s="141">
        <f>IF(U286="sníž. přenesená",N286,0)</f>
        <v>0</v>
      </c>
      <c r="BI286" s="141">
        <f>IF(U286="nulová",N286,0)</f>
        <v>0</v>
      </c>
      <c r="BJ286" s="15" t="s">
        <v>9</v>
      </c>
      <c r="BK286" s="141">
        <f>ROUND(L286*K286,0)</f>
        <v>0</v>
      </c>
      <c r="BL286" s="15" t="s">
        <v>127</v>
      </c>
      <c r="BM286" s="15" t="s">
        <v>629</v>
      </c>
    </row>
    <row r="287" spans="2:65" s="10" customFormat="1" ht="22.5" customHeight="1" x14ac:dyDescent="0.3">
      <c r="B287" s="147"/>
      <c r="C287" s="148"/>
      <c r="D287" s="148"/>
      <c r="E287" s="149" t="s">
        <v>3</v>
      </c>
      <c r="F287" s="249" t="s">
        <v>607</v>
      </c>
      <c r="G287" s="246"/>
      <c r="H287" s="246"/>
      <c r="I287" s="246"/>
      <c r="J287" s="148"/>
      <c r="K287" s="150">
        <v>203.184</v>
      </c>
      <c r="L287" s="148"/>
      <c r="M287" s="148"/>
      <c r="N287" s="148"/>
      <c r="O287" s="148"/>
      <c r="P287" s="148"/>
      <c r="Q287" s="148"/>
      <c r="R287" s="151"/>
      <c r="T287" s="152"/>
      <c r="U287" s="148"/>
      <c r="V287" s="148"/>
      <c r="W287" s="148"/>
      <c r="X287" s="148"/>
      <c r="Y287" s="148"/>
      <c r="Z287" s="148"/>
      <c r="AA287" s="153"/>
      <c r="AT287" s="154" t="s">
        <v>199</v>
      </c>
      <c r="AU287" s="154" t="s">
        <v>87</v>
      </c>
      <c r="AV287" s="10" t="s">
        <v>87</v>
      </c>
      <c r="AW287" s="10" t="s">
        <v>32</v>
      </c>
      <c r="AX287" s="10" t="s">
        <v>73</v>
      </c>
      <c r="AY287" s="154" t="s">
        <v>113</v>
      </c>
    </row>
    <row r="288" spans="2:65" s="10" customFormat="1" ht="22.5" customHeight="1" x14ac:dyDescent="0.3">
      <c r="B288" s="147"/>
      <c r="C288" s="148"/>
      <c r="D288" s="148"/>
      <c r="E288" s="149" t="s">
        <v>3</v>
      </c>
      <c r="F288" s="245" t="s">
        <v>625</v>
      </c>
      <c r="G288" s="246"/>
      <c r="H288" s="246"/>
      <c r="I288" s="246"/>
      <c r="J288" s="148"/>
      <c r="K288" s="150">
        <v>132.47999999999999</v>
      </c>
      <c r="L288" s="148"/>
      <c r="M288" s="148"/>
      <c r="N288" s="148"/>
      <c r="O288" s="148"/>
      <c r="P288" s="148"/>
      <c r="Q288" s="148"/>
      <c r="R288" s="151"/>
      <c r="T288" s="152"/>
      <c r="U288" s="148"/>
      <c r="V288" s="148"/>
      <c r="W288" s="148"/>
      <c r="X288" s="148"/>
      <c r="Y288" s="148"/>
      <c r="Z288" s="148"/>
      <c r="AA288" s="153"/>
      <c r="AT288" s="154" t="s">
        <v>199</v>
      </c>
      <c r="AU288" s="154" t="s">
        <v>87</v>
      </c>
      <c r="AV288" s="10" t="s">
        <v>87</v>
      </c>
      <c r="AW288" s="10" t="s">
        <v>32</v>
      </c>
      <c r="AX288" s="10" t="s">
        <v>73</v>
      </c>
      <c r="AY288" s="154" t="s">
        <v>113</v>
      </c>
    </row>
    <row r="289" spans="2:65" s="11" customFormat="1" ht="22.5" customHeight="1" x14ac:dyDescent="0.3">
      <c r="B289" s="155"/>
      <c r="C289" s="156"/>
      <c r="D289" s="156"/>
      <c r="E289" s="157" t="s">
        <v>3</v>
      </c>
      <c r="F289" s="247" t="s">
        <v>201</v>
      </c>
      <c r="G289" s="248"/>
      <c r="H289" s="248"/>
      <c r="I289" s="248"/>
      <c r="J289" s="156"/>
      <c r="K289" s="158">
        <v>335.66399999999999</v>
      </c>
      <c r="L289" s="156"/>
      <c r="M289" s="156"/>
      <c r="N289" s="156"/>
      <c r="O289" s="156"/>
      <c r="P289" s="156"/>
      <c r="Q289" s="156"/>
      <c r="R289" s="159"/>
      <c r="T289" s="160"/>
      <c r="U289" s="156"/>
      <c r="V289" s="156"/>
      <c r="W289" s="156"/>
      <c r="X289" s="156"/>
      <c r="Y289" s="156"/>
      <c r="Z289" s="156"/>
      <c r="AA289" s="161"/>
      <c r="AT289" s="162" t="s">
        <v>199</v>
      </c>
      <c r="AU289" s="162" t="s">
        <v>87</v>
      </c>
      <c r="AV289" s="11" t="s">
        <v>127</v>
      </c>
      <c r="AW289" s="11" t="s">
        <v>32</v>
      </c>
      <c r="AX289" s="11" t="s">
        <v>9</v>
      </c>
      <c r="AY289" s="162" t="s">
        <v>113</v>
      </c>
    </row>
    <row r="290" spans="2:65" s="1" customFormat="1" ht="31.5" customHeight="1" x14ac:dyDescent="0.3">
      <c r="B290" s="132"/>
      <c r="C290" s="133" t="s">
        <v>24</v>
      </c>
      <c r="D290" s="133" t="s">
        <v>114</v>
      </c>
      <c r="E290" s="134" t="s">
        <v>630</v>
      </c>
      <c r="F290" s="217" t="s">
        <v>631</v>
      </c>
      <c r="G290" s="218"/>
      <c r="H290" s="218"/>
      <c r="I290" s="218"/>
      <c r="J290" s="135" t="s">
        <v>266</v>
      </c>
      <c r="K290" s="136">
        <v>3020.9760000000001</v>
      </c>
      <c r="L290" s="219"/>
      <c r="M290" s="218"/>
      <c r="N290" s="219">
        <f>ROUND(L290*K290,0)</f>
        <v>0</v>
      </c>
      <c r="O290" s="218"/>
      <c r="P290" s="218"/>
      <c r="Q290" s="218"/>
      <c r="R290" s="137"/>
      <c r="T290" s="138" t="s">
        <v>3</v>
      </c>
      <c r="U290" s="38" t="s">
        <v>39</v>
      </c>
      <c r="V290" s="139">
        <v>1.4E-2</v>
      </c>
      <c r="W290" s="139">
        <f>V290*K290</f>
        <v>42.293664</v>
      </c>
      <c r="X290" s="139">
        <v>0</v>
      </c>
      <c r="Y290" s="139">
        <f>X290*K290</f>
        <v>0</v>
      </c>
      <c r="Z290" s="139">
        <v>0</v>
      </c>
      <c r="AA290" s="140">
        <f>Z290*K290</f>
        <v>0</v>
      </c>
      <c r="AR290" s="15" t="s">
        <v>127</v>
      </c>
      <c r="AT290" s="15" t="s">
        <v>114</v>
      </c>
      <c r="AU290" s="15" t="s">
        <v>87</v>
      </c>
      <c r="AY290" s="15" t="s">
        <v>113</v>
      </c>
      <c r="BE290" s="141">
        <f>IF(U290="základní",N290,0)</f>
        <v>0</v>
      </c>
      <c r="BF290" s="141">
        <f>IF(U290="snížená",N290,0)</f>
        <v>0</v>
      </c>
      <c r="BG290" s="141">
        <f>IF(U290="zákl. přenesená",N290,0)</f>
        <v>0</v>
      </c>
      <c r="BH290" s="141">
        <f>IF(U290="sníž. přenesená",N290,0)</f>
        <v>0</v>
      </c>
      <c r="BI290" s="141">
        <f>IF(U290="nulová",N290,0)</f>
        <v>0</v>
      </c>
      <c r="BJ290" s="15" t="s">
        <v>9</v>
      </c>
      <c r="BK290" s="141">
        <f>ROUND(L290*K290,0)</f>
        <v>0</v>
      </c>
      <c r="BL290" s="15" t="s">
        <v>127</v>
      </c>
      <c r="BM290" s="15" t="s">
        <v>632</v>
      </c>
    </row>
    <row r="291" spans="2:65" s="10" customFormat="1" ht="22.5" customHeight="1" x14ac:dyDescent="0.3">
      <c r="B291" s="147"/>
      <c r="C291" s="148"/>
      <c r="D291" s="148"/>
      <c r="E291" s="149" t="s">
        <v>3</v>
      </c>
      <c r="F291" s="249" t="s">
        <v>633</v>
      </c>
      <c r="G291" s="246"/>
      <c r="H291" s="246"/>
      <c r="I291" s="246"/>
      <c r="J291" s="148"/>
      <c r="K291" s="150">
        <v>3020.9760000000001</v>
      </c>
      <c r="L291" s="148"/>
      <c r="M291" s="148"/>
      <c r="N291" s="148"/>
      <c r="O291" s="148"/>
      <c r="P291" s="148"/>
      <c r="Q291" s="148"/>
      <c r="R291" s="151"/>
      <c r="T291" s="152"/>
      <c r="U291" s="148"/>
      <c r="V291" s="148"/>
      <c r="W291" s="148"/>
      <c r="X291" s="148"/>
      <c r="Y291" s="148"/>
      <c r="Z291" s="148"/>
      <c r="AA291" s="153"/>
      <c r="AT291" s="154" t="s">
        <v>199</v>
      </c>
      <c r="AU291" s="154" t="s">
        <v>87</v>
      </c>
      <c r="AV291" s="10" t="s">
        <v>87</v>
      </c>
      <c r="AW291" s="10" t="s">
        <v>32</v>
      </c>
      <c r="AX291" s="10" t="s">
        <v>9</v>
      </c>
      <c r="AY291" s="154" t="s">
        <v>113</v>
      </c>
    </row>
    <row r="292" spans="2:65" s="1" customFormat="1" ht="31.5" customHeight="1" x14ac:dyDescent="0.3">
      <c r="B292" s="132"/>
      <c r="C292" s="133" t="s">
        <v>634</v>
      </c>
      <c r="D292" s="133" t="s">
        <v>114</v>
      </c>
      <c r="E292" s="134" t="s">
        <v>635</v>
      </c>
      <c r="F292" s="217" t="s">
        <v>636</v>
      </c>
      <c r="G292" s="218"/>
      <c r="H292" s="218"/>
      <c r="I292" s="218"/>
      <c r="J292" s="135" t="s">
        <v>266</v>
      </c>
      <c r="K292" s="136">
        <v>335.66399999999999</v>
      </c>
      <c r="L292" s="219"/>
      <c r="M292" s="218"/>
      <c r="N292" s="219">
        <f>ROUND(L292*K292,0)</f>
        <v>0</v>
      </c>
      <c r="O292" s="218"/>
      <c r="P292" s="218"/>
      <c r="Q292" s="218"/>
      <c r="R292" s="137"/>
      <c r="T292" s="138" t="s">
        <v>3</v>
      </c>
      <c r="U292" s="38" t="s">
        <v>39</v>
      </c>
      <c r="V292" s="139">
        <v>0</v>
      </c>
      <c r="W292" s="139">
        <f>V292*K292</f>
        <v>0</v>
      </c>
      <c r="X292" s="139">
        <v>0</v>
      </c>
      <c r="Y292" s="139">
        <f>X292*K292</f>
        <v>0</v>
      </c>
      <c r="Z292" s="139">
        <v>0</v>
      </c>
      <c r="AA292" s="140">
        <f>Z292*K292</f>
        <v>0</v>
      </c>
      <c r="AR292" s="15" t="s">
        <v>127</v>
      </c>
      <c r="AT292" s="15" t="s">
        <v>114</v>
      </c>
      <c r="AU292" s="15" t="s">
        <v>87</v>
      </c>
      <c r="AY292" s="15" t="s">
        <v>113</v>
      </c>
      <c r="BE292" s="141">
        <f>IF(U292="základní",N292,0)</f>
        <v>0</v>
      </c>
      <c r="BF292" s="141">
        <f>IF(U292="snížená",N292,0)</f>
        <v>0</v>
      </c>
      <c r="BG292" s="141">
        <f>IF(U292="zákl. přenesená",N292,0)</f>
        <v>0</v>
      </c>
      <c r="BH292" s="141">
        <f>IF(U292="sníž. přenesená",N292,0)</f>
        <v>0</v>
      </c>
      <c r="BI292" s="141">
        <f>IF(U292="nulová",N292,0)</f>
        <v>0</v>
      </c>
      <c r="BJ292" s="15" t="s">
        <v>9</v>
      </c>
      <c r="BK292" s="141">
        <f>ROUND(L292*K292,0)</f>
        <v>0</v>
      </c>
      <c r="BL292" s="15" t="s">
        <v>127</v>
      </c>
      <c r="BM292" s="15" t="s">
        <v>637</v>
      </c>
    </row>
    <row r="293" spans="2:65" s="9" customFormat="1" ht="29.85" customHeight="1" x14ac:dyDescent="0.3">
      <c r="B293" s="122"/>
      <c r="C293" s="123"/>
      <c r="D293" s="142" t="s">
        <v>192</v>
      </c>
      <c r="E293" s="142"/>
      <c r="F293" s="142"/>
      <c r="G293" s="142"/>
      <c r="H293" s="142"/>
      <c r="I293" s="142"/>
      <c r="J293" s="142"/>
      <c r="K293" s="142"/>
      <c r="L293" s="142"/>
      <c r="M293" s="142"/>
      <c r="N293" s="214">
        <f>BK293</f>
        <v>0</v>
      </c>
      <c r="O293" s="215"/>
      <c r="P293" s="215"/>
      <c r="Q293" s="215"/>
      <c r="R293" s="125"/>
      <c r="T293" s="126"/>
      <c r="U293" s="123"/>
      <c r="V293" s="123"/>
      <c r="W293" s="127">
        <f>W294</f>
        <v>922.25311999999997</v>
      </c>
      <c r="X293" s="123"/>
      <c r="Y293" s="127">
        <f>Y294</f>
        <v>0</v>
      </c>
      <c r="Z293" s="123"/>
      <c r="AA293" s="128">
        <f>AA294</f>
        <v>0</v>
      </c>
      <c r="AR293" s="129" t="s">
        <v>9</v>
      </c>
      <c r="AT293" s="130" t="s">
        <v>72</v>
      </c>
      <c r="AU293" s="130" t="s">
        <v>9</v>
      </c>
      <c r="AY293" s="129" t="s">
        <v>113</v>
      </c>
      <c r="BK293" s="131">
        <f>BK294</f>
        <v>0</v>
      </c>
    </row>
    <row r="294" spans="2:65" s="1" customFormat="1" ht="31.5" customHeight="1" x14ac:dyDescent="0.3">
      <c r="B294" s="132"/>
      <c r="C294" s="133" t="s">
        <v>638</v>
      </c>
      <c r="D294" s="133" t="s">
        <v>114</v>
      </c>
      <c r="E294" s="134" t="s">
        <v>639</v>
      </c>
      <c r="F294" s="217" t="s">
        <v>640</v>
      </c>
      <c r="G294" s="218"/>
      <c r="H294" s="218"/>
      <c r="I294" s="218"/>
      <c r="J294" s="135" t="s">
        <v>266</v>
      </c>
      <c r="K294" s="136">
        <v>623.14400000000001</v>
      </c>
      <c r="L294" s="219"/>
      <c r="M294" s="218"/>
      <c r="N294" s="219">
        <f>ROUND(L294*K294,0)</f>
        <v>0</v>
      </c>
      <c r="O294" s="218"/>
      <c r="P294" s="218"/>
      <c r="Q294" s="218"/>
      <c r="R294" s="137"/>
      <c r="T294" s="138" t="s">
        <v>3</v>
      </c>
      <c r="U294" s="38" t="s">
        <v>39</v>
      </c>
      <c r="V294" s="139">
        <v>1.48</v>
      </c>
      <c r="W294" s="139">
        <f>V294*K294</f>
        <v>922.25311999999997</v>
      </c>
      <c r="X294" s="139">
        <v>0</v>
      </c>
      <c r="Y294" s="139">
        <f>X294*K294</f>
        <v>0</v>
      </c>
      <c r="Z294" s="139">
        <v>0</v>
      </c>
      <c r="AA294" s="140">
        <f>Z294*K294</f>
        <v>0</v>
      </c>
      <c r="AR294" s="15" t="s">
        <v>127</v>
      </c>
      <c r="AT294" s="15" t="s">
        <v>114</v>
      </c>
      <c r="AU294" s="15" t="s">
        <v>87</v>
      </c>
      <c r="AY294" s="15" t="s">
        <v>113</v>
      </c>
      <c r="BE294" s="141">
        <f>IF(U294="základní",N294,0)</f>
        <v>0</v>
      </c>
      <c r="BF294" s="141">
        <f>IF(U294="snížená",N294,0)</f>
        <v>0</v>
      </c>
      <c r="BG294" s="141">
        <f>IF(U294="zákl. přenesená",N294,0)</f>
        <v>0</v>
      </c>
      <c r="BH294" s="141">
        <f>IF(U294="sníž. přenesená",N294,0)</f>
        <v>0</v>
      </c>
      <c r="BI294" s="141">
        <f>IF(U294="nulová",N294,0)</f>
        <v>0</v>
      </c>
      <c r="BJ294" s="15" t="s">
        <v>9</v>
      </c>
      <c r="BK294" s="141">
        <f>ROUND(L294*K294,0)</f>
        <v>0</v>
      </c>
      <c r="BL294" s="15" t="s">
        <v>127</v>
      </c>
      <c r="BM294" s="15" t="s">
        <v>641</v>
      </c>
    </row>
    <row r="295" spans="2:65" s="9" customFormat="1" ht="37.35" customHeight="1" x14ac:dyDescent="0.35">
      <c r="B295" s="122"/>
      <c r="C295" s="123"/>
      <c r="D295" s="124" t="s">
        <v>193</v>
      </c>
      <c r="E295" s="124"/>
      <c r="F295" s="124"/>
      <c r="G295" s="124"/>
      <c r="H295" s="124"/>
      <c r="I295" s="124"/>
      <c r="J295" s="124"/>
      <c r="K295" s="124"/>
      <c r="L295" s="124"/>
      <c r="M295" s="124"/>
      <c r="N295" s="243">
        <f>BK295</f>
        <v>0</v>
      </c>
      <c r="O295" s="244"/>
      <c r="P295" s="244"/>
      <c r="Q295" s="244"/>
      <c r="R295" s="125"/>
      <c r="T295" s="126"/>
      <c r="U295" s="123"/>
      <c r="V295" s="123"/>
      <c r="W295" s="127">
        <f>W296</f>
        <v>2.27</v>
      </c>
      <c r="X295" s="123"/>
      <c r="Y295" s="127">
        <f>Y296</f>
        <v>0</v>
      </c>
      <c r="Z295" s="123"/>
      <c r="AA295" s="128">
        <f>AA296</f>
        <v>0</v>
      </c>
      <c r="AR295" s="129" t="s">
        <v>123</v>
      </c>
      <c r="AT295" s="130" t="s">
        <v>72</v>
      </c>
      <c r="AU295" s="130" t="s">
        <v>73</v>
      </c>
      <c r="AY295" s="129" t="s">
        <v>113</v>
      </c>
      <c r="BK295" s="131">
        <f>BK296</f>
        <v>0</v>
      </c>
    </row>
    <row r="296" spans="2:65" s="9" customFormat="1" ht="19.899999999999999" customHeight="1" x14ac:dyDescent="0.3">
      <c r="B296" s="122"/>
      <c r="C296" s="123"/>
      <c r="D296" s="142" t="s">
        <v>194</v>
      </c>
      <c r="E296" s="142"/>
      <c r="F296" s="142"/>
      <c r="G296" s="142"/>
      <c r="H296" s="142"/>
      <c r="I296" s="142"/>
      <c r="J296" s="142"/>
      <c r="K296" s="142"/>
      <c r="L296" s="142"/>
      <c r="M296" s="142"/>
      <c r="N296" s="241">
        <f>BK296</f>
        <v>0</v>
      </c>
      <c r="O296" s="242"/>
      <c r="P296" s="242"/>
      <c r="Q296" s="242"/>
      <c r="R296" s="125"/>
      <c r="T296" s="126"/>
      <c r="U296" s="123"/>
      <c r="V296" s="123"/>
      <c r="W296" s="127">
        <f>W297</f>
        <v>2.27</v>
      </c>
      <c r="X296" s="123"/>
      <c r="Y296" s="127">
        <f>Y297</f>
        <v>0</v>
      </c>
      <c r="Z296" s="123"/>
      <c r="AA296" s="128">
        <f>AA297</f>
        <v>0</v>
      </c>
      <c r="AR296" s="129" t="s">
        <v>123</v>
      </c>
      <c r="AT296" s="130" t="s">
        <v>72</v>
      </c>
      <c r="AU296" s="130" t="s">
        <v>9</v>
      </c>
      <c r="AY296" s="129" t="s">
        <v>113</v>
      </c>
      <c r="BK296" s="131">
        <f>BK297</f>
        <v>0</v>
      </c>
    </row>
    <row r="297" spans="2:65" s="1" customFormat="1" ht="44.25" customHeight="1" x14ac:dyDescent="0.3">
      <c r="B297" s="132"/>
      <c r="C297" s="133" t="s">
        <v>642</v>
      </c>
      <c r="D297" s="133" t="s">
        <v>114</v>
      </c>
      <c r="E297" s="134" t="s">
        <v>643</v>
      </c>
      <c r="F297" s="217" t="s">
        <v>644</v>
      </c>
      <c r="G297" s="218"/>
      <c r="H297" s="218"/>
      <c r="I297" s="218"/>
      <c r="J297" s="135" t="s">
        <v>338</v>
      </c>
      <c r="K297" s="136">
        <v>10</v>
      </c>
      <c r="L297" s="219"/>
      <c r="M297" s="218"/>
      <c r="N297" s="219">
        <f>ROUND(L297*K297,0)</f>
        <v>0</v>
      </c>
      <c r="O297" s="218"/>
      <c r="P297" s="218"/>
      <c r="Q297" s="218"/>
      <c r="R297" s="137"/>
      <c r="T297" s="138" t="s">
        <v>3</v>
      </c>
      <c r="U297" s="143" t="s">
        <v>39</v>
      </c>
      <c r="V297" s="144">
        <v>0.22700000000000001</v>
      </c>
      <c r="W297" s="144">
        <f>V297*K297</f>
        <v>2.27</v>
      </c>
      <c r="X297" s="144">
        <v>0</v>
      </c>
      <c r="Y297" s="144">
        <f>X297*K297</f>
        <v>0</v>
      </c>
      <c r="Z297" s="144">
        <v>0</v>
      </c>
      <c r="AA297" s="145">
        <f>Z297*K297</f>
        <v>0</v>
      </c>
      <c r="AR297" s="15" t="s">
        <v>481</v>
      </c>
      <c r="AT297" s="15" t="s">
        <v>114</v>
      </c>
      <c r="AU297" s="15" t="s">
        <v>87</v>
      </c>
      <c r="AY297" s="15" t="s">
        <v>113</v>
      </c>
      <c r="BE297" s="141">
        <f>IF(U297="základní",N297,0)</f>
        <v>0</v>
      </c>
      <c r="BF297" s="141">
        <f>IF(U297="snížená",N297,0)</f>
        <v>0</v>
      </c>
      <c r="BG297" s="141">
        <f>IF(U297="zákl. přenesená",N297,0)</f>
        <v>0</v>
      </c>
      <c r="BH297" s="141">
        <f>IF(U297="sníž. přenesená",N297,0)</f>
        <v>0</v>
      </c>
      <c r="BI297" s="141">
        <f>IF(U297="nulová",N297,0)</f>
        <v>0</v>
      </c>
      <c r="BJ297" s="15" t="s">
        <v>9</v>
      </c>
      <c r="BK297" s="141">
        <f>ROUND(L297*K297,0)</f>
        <v>0</v>
      </c>
      <c r="BL297" s="15" t="s">
        <v>481</v>
      </c>
      <c r="BM297" s="15" t="s">
        <v>645</v>
      </c>
    </row>
    <row r="298" spans="2:65" s="1" customFormat="1" ht="6.95" customHeight="1" x14ac:dyDescent="0.3">
      <c r="B298" s="53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5"/>
    </row>
  </sheetData>
  <mergeCells count="444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F123:I123"/>
    <mergeCell ref="F124:I124"/>
    <mergeCell ref="F125:I125"/>
    <mergeCell ref="F126:I126"/>
    <mergeCell ref="L126:M126"/>
    <mergeCell ref="N126:Q126"/>
    <mergeCell ref="F127:I127"/>
    <mergeCell ref="F128:I128"/>
    <mergeCell ref="F129:I129"/>
    <mergeCell ref="F130:I130"/>
    <mergeCell ref="L130:M130"/>
    <mergeCell ref="N130:Q130"/>
    <mergeCell ref="F131:I131"/>
    <mergeCell ref="F132:I132"/>
    <mergeCell ref="F133:I133"/>
    <mergeCell ref="F134:I134"/>
    <mergeCell ref="L134:M134"/>
    <mergeCell ref="N134:Q134"/>
    <mergeCell ref="F135:I135"/>
    <mergeCell ref="F136:I136"/>
    <mergeCell ref="L136:M136"/>
    <mergeCell ref="N136:Q136"/>
    <mergeCell ref="F137:I137"/>
    <mergeCell ref="F138:I138"/>
    <mergeCell ref="F139:I139"/>
    <mergeCell ref="F140:I140"/>
    <mergeCell ref="L140:M140"/>
    <mergeCell ref="N140:Q140"/>
    <mergeCell ref="F141:I141"/>
    <mergeCell ref="F142:I142"/>
    <mergeCell ref="L142:M142"/>
    <mergeCell ref="N142:Q142"/>
    <mergeCell ref="F143:I143"/>
    <mergeCell ref="F144:I144"/>
    <mergeCell ref="F145:I145"/>
    <mergeCell ref="F146:I146"/>
    <mergeCell ref="F147:I147"/>
    <mergeCell ref="L147:M147"/>
    <mergeCell ref="N147:Q147"/>
    <mergeCell ref="F148:I148"/>
    <mergeCell ref="F149:I149"/>
    <mergeCell ref="L149:M149"/>
    <mergeCell ref="N149:Q149"/>
    <mergeCell ref="F150:I150"/>
    <mergeCell ref="F151:I151"/>
    <mergeCell ref="L151:M151"/>
    <mergeCell ref="N151:Q151"/>
    <mergeCell ref="F152:I152"/>
    <mergeCell ref="L152:M152"/>
    <mergeCell ref="N152:Q152"/>
    <mergeCell ref="F153:I153"/>
    <mergeCell ref="F154:I154"/>
    <mergeCell ref="L154:M154"/>
    <mergeCell ref="N154:Q154"/>
    <mergeCell ref="F155:I155"/>
    <mergeCell ref="F156:I156"/>
    <mergeCell ref="L156:M156"/>
    <mergeCell ref="N156:Q156"/>
    <mergeCell ref="F157:I157"/>
    <mergeCell ref="F158:I158"/>
    <mergeCell ref="L158:M158"/>
    <mergeCell ref="N158:Q158"/>
    <mergeCell ref="F159:I159"/>
    <mergeCell ref="F160:I160"/>
    <mergeCell ref="L160:M160"/>
    <mergeCell ref="N160:Q160"/>
    <mergeCell ref="F161:I161"/>
    <mergeCell ref="F162:I162"/>
    <mergeCell ref="L162:M162"/>
    <mergeCell ref="N162:Q162"/>
    <mergeCell ref="F163:I163"/>
    <mergeCell ref="F164:I164"/>
    <mergeCell ref="F165:I165"/>
    <mergeCell ref="F166:I166"/>
    <mergeCell ref="L166:M166"/>
    <mergeCell ref="N166:Q166"/>
    <mergeCell ref="F167:I167"/>
    <mergeCell ref="F168:I168"/>
    <mergeCell ref="L168:M168"/>
    <mergeCell ref="N168:Q168"/>
    <mergeCell ref="F169:I169"/>
    <mergeCell ref="F170:I170"/>
    <mergeCell ref="L170:M170"/>
    <mergeCell ref="N170:Q170"/>
    <mergeCell ref="F171:I171"/>
    <mergeCell ref="F172:I172"/>
    <mergeCell ref="L172:M172"/>
    <mergeCell ref="N172:Q172"/>
    <mergeCell ref="F173:I173"/>
    <mergeCell ref="L173:M173"/>
    <mergeCell ref="N173:Q173"/>
    <mergeCell ref="F174:I174"/>
    <mergeCell ref="F175:I175"/>
    <mergeCell ref="L175:M175"/>
    <mergeCell ref="N175:Q175"/>
    <mergeCell ref="F177:I177"/>
    <mergeCell ref="L177:M177"/>
    <mergeCell ref="N177:Q177"/>
    <mergeCell ref="F178:I178"/>
    <mergeCell ref="F179:I179"/>
    <mergeCell ref="F180:I180"/>
    <mergeCell ref="F181:I181"/>
    <mergeCell ref="L181:M181"/>
    <mergeCell ref="N181:Q181"/>
    <mergeCell ref="F183:I183"/>
    <mergeCell ref="L183:M183"/>
    <mergeCell ref="N183:Q183"/>
    <mergeCell ref="F184:I184"/>
    <mergeCell ref="F185:I185"/>
    <mergeCell ref="L185:M185"/>
    <mergeCell ref="N185:Q185"/>
    <mergeCell ref="F186:I186"/>
    <mergeCell ref="F187:I187"/>
    <mergeCell ref="L187:M187"/>
    <mergeCell ref="N187:Q187"/>
    <mergeCell ref="F188:I188"/>
    <mergeCell ref="F189:I189"/>
    <mergeCell ref="L189:M189"/>
    <mergeCell ref="N189:Q189"/>
    <mergeCell ref="F190:I190"/>
    <mergeCell ref="F191:I191"/>
    <mergeCell ref="L191:M191"/>
    <mergeCell ref="N191:Q191"/>
    <mergeCell ref="F192:I192"/>
    <mergeCell ref="F193:I193"/>
    <mergeCell ref="L193:M193"/>
    <mergeCell ref="N193:Q193"/>
    <mergeCell ref="F195:I195"/>
    <mergeCell ref="L195:M195"/>
    <mergeCell ref="N195:Q195"/>
    <mergeCell ref="F196:I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F201:I201"/>
    <mergeCell ref="L201:M201"/>
    <mergeCell ref="N201:Q201"/>
    <mergeCell ref="F202:I202"/>
    <mergeCell ref="L202:M202"/>
    <mergeCell ref="N202:Q202"/>
    <mergeCell ref="F203:I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F208:I208"/>
    <mergeCell ref="L208:M208"/>
    <mergeCell ref="N208:Q208"/>
    <mergeCell ref="F209:I209"/>
    <mergeCell ref="L209:M209"/>
    <mergeCell ref="N209:Q209"/>
    <mergeCell ref="F210:I210"/>
    <mergeCell ref="F211:I211"/>
    <mergeCell ref="L211:M211"/>
    <mergeCell ref="N211:Q211"/>
    <mergeCell ref="F212:I212"/>
    <mergeCell ref="L212:M212"/>
    <mergeCell ref="N212:Q212"/>
    <mergeCell ref="F213:I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F219:I219"/>
    <mergeCell ref="L219:M219"/>
    <mergeCell ref="N219:Q219"/>
    <mergeCell ref="F220:I220"/>
    <mergeCell ref="L220:M220"/>
    <mergeCell ref="N220:Q220"/>
    <mergeCell ref="F221:I221"/>
    <mergeCell ref="F222:I222"/>
    <mergeCell ref="L222:M222"/>
    <mergeCell ref="N222:Q222"/>
    <mergeCell ref="F223:I223"/>
    <mergeCell ref="L223:M223"/>
    <mergeCell ref="N223:Q223"/>
    <mergeCell ref="F224:I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F250:I250"/>
    <mergeCell ref="L250:M250"/>
    <mergeCell ref="N250:Q250"/>
    <mergeCell ref="F251:I251"/>
    <mergeCell ref="L251:M251"/>
    <mergeCell ref="N251:Q251"/>
    <mergeCell ref="F252:I252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61:I261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75:I275"/>
    <mergeCell ref="L275:M275"/>
    <mergeCell ref="N275:Q275"/>
    <mergeCell ref="F276:I276"/>
    <mergeCell ref="F278:I278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91:I291"/>
    <mergeCell ref="F292:I292"/>
    <mergeCell ref="L292:M292"/>
    <mergeCell ref="N292:Q292"/>
    <mergeCell ref="F282:I282"/>
    <mergeCell ref="F283:I283"/>
    <mergeCell ref="L283:M283"/>
    <mergeCell ref="N283:Q283"/>
    <mergeCell ref="F284:I284"/>
    <mergeCell ref="F286:I286"/>
    <mergeCell ref="L286:M286"/>
    <mergeCell ref="N286:Q286"/>
    <mergeCell ref="F287:I287"/>
    <mergeCell ref="H1:K1"/>
    <mergeCell ref="S2:AC2"/>
    <mergeCell ref="F294:I294"/>
    <mergeCell ref="L294:M294"/>
    <mergeCell ref="N294:Q294"/>
    <mergeCell ref="F297:I297"/>
    <mergeCell ref="L297:M297"/>
    <mergeCell ref="N297:Q297"/>
    <mergeCell ref="N119:Q119"/>
    <mergeCell ref="N120:Q120"/>
    <mergeCell ref="N121:Q121"/>
    <mergeCell ref="N176:Q176"/>
    <mergeCell ref="N182:Q182"/>
    <mergeCell ref="N194:Q194"/>
    <mergeCell ref="N274:Q274"/>
    <mergeCell ref="N285:Q285"/>
    <mergeCell ref="N293:Q293"/>
    <mergeCell ref="N295:Q295"/>
    <mergeCell ref="N296:Q296"/>
    <mergeCell ref="F288:I288"/>
    <mergeCell ref="F289:I289"/>
    <mergeCell ref="F290:I290"/>
    <mergeCell ref="L290:M290"/>
    <mergeCell ref="N290:Q290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8" tooltip="Rozpočet" display="3) Rozpočet"/>
    <hyperlink ref="S1:T1" location="'Rekapitulace stavby'!C2" tooltip="Rekapitulace stavby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0 - Ostatní a vedlejší ná...</vt:lpstr>
      <vt:lpstr>1 - Oprava vodovodu</vt:lpstr>
      <vt:lpstr>'0 - Ostatní a vedlejší ná...'!Názvy_tisku</vt:lpstr>
      <vt:lpstr>'1 - Oprava vodovodu'!Názvy_tisku</vt:lpstr>
      <vt:lpstr>'Rekapitulace stavby'!Názvy_tisku</vt:lpstr>
      <vt:lpstr>'0 - Ostatní a vedlejší ná...'!Oblast_tisku</vt:lpstr>
      <vt:lpstr>'1 - Oprava vodovodu'!Oblast_tisku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Růžička Jan Ing.</dc:creator>
  <cp:lastModifiedBy>Měkýš Petr</cp:lastModifiedBy>
  <dcterms:created xsi:type="dcterms:W3CDTF">2017-05-29T10:40:35Z</dcterms:created>
  <dcterms:modified xsi:type="dcterms:W3CDTF">2017-07-12T10:29:27Z</dcterms:modified>
</cp:coreProperties>
</file>