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<sst xmlns="http://schemas.openxmlformats.org/spreadsheetml/2006/main" count="1681" uniqueCount="621">
  <si>
    <t>KRYCÍ LIST ROZPOČTU</t>
  </si>
  <si>
    <t>Název stavby</t>
  </si>
  <si>
    <t>JKSO</t>
  </si>
  <si>
    <t xml:space="preserve"> </t>
  </si>
  <si>
    <t>Kód stavby</t>
  </si>
  <si>
    <t>0298-2012</t>
  </si>
  <si>
    <t>Název objektu</t>
  </si>
  <si>
    <t>EČO</t>
  </si>
  <si>
    <t>Kód objektu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</si>
  <si>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</si>
  <si>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</si>
  <si>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</si>
  <si>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</si>
  <si>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</si>
  <si>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</si>
  <si>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</si>
  <si>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</si>
  <si>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</si>
  <si>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Ing.arch.Stanislav Šťastný</t>
  </si>
  <si>
    <t>Zhotovitel</t>
  </si>
  <si>
    <t>Hutní projekt Ostrava a.s.</t>
  </si>
  <si>
    <t>Rozpočet číslo</t>
  </si>
  <si>
    <t>Zpracoval</t>
  </si>
  <si>
    <t>Dne</t>
  </si>
  <si>
    <t>Pflegrová</t>
  </si>
  <si>
    <t>27.09.2012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</si>
  <si>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</si>
  <si>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</si>
  <si>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</si>
  <si>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</si>
  <si>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</si>
  <si>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</si>
  <si>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</si>
  <si>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</si>
  <si>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</si>
  <si>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</si>
  <si>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</si>
  <si>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</si>
  <si>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</si>
  <si>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</si>
  <si>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</si>
  <si>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</si>
  <si>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</si>
  <si>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</si>
  <si>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</si>
  <si>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</si>
  <si>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</si>
  <si>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</si>
  <si>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</si>
  <si>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</si>
  <si>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</si>
  <si>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</si>
  <si>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</si>
  <si>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</si>
  <si>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</si>
  <si>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</si>
  <si>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</si>
  <si>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</si>
  <si>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</si>
  <si>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</si>
  <si>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</si>
  <si>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</si>
  <si>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</si>
  <si>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</si>
  <si>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</si>
  <si>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</si>
  <si>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</si>
  <si>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</si>
  <si>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</si>
  <si>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</si>
  <si>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</si>
  <si>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</si>
  <si>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</si>
  <si>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</si>
  <si>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</si>
  <si>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</si>
  <si>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</si>
  <si>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</si>
  <si>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</si>
  <si>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</si>
  <si>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</si>
  <si>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</si>
  <si>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</si>
  <si>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</si>
  <si>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</si>
  <si>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</si>
  <si>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</si>
  <si>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</si>
  <si>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</si>
  <si>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</si>
  <si>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</si>
  <si>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</si>
  <si>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</si>
  <si>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</si>
  <si>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</si>
  <si>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</si>
  <si>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</si>
  <si>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</si>
  <si>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</si>
  <si>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</si>
  <si>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</si>
  <si>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</si>
  <si>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</si>
  <si>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</si>
  <si>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</si>
  <si>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</si>
  <si>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00</t>
  </si>
  <si>
    <t>Sanace podloží</t>
  </si>
  <si>
    <t>1</t>
  </si>
  <si>
    <t>M</t>
  </si>
  <si>
    <t>MAT</t>
  </si>
  <si>
    <t>122202201</t>
  </si>
  <si>
    <t xml:space="preserve">Odkopávky a prokopávky nezapažené pro silnice v hornině3 objemu do 100m3   </t>
  </si>
  <si>
    <t>m3</t>
  </si>
  <si>
    <t>2</t>
  </si>
  <si>
    <t>162701105.1</t>
  </si>
  <si>
    <t>Vodorovné přemístění výkopku tř.1-4 do 10000m</t>
  </si>
  <si>
    <t>3</t>
  </si>
  <si>
    <t>171201201.1</t>
  </si>
  <si>
    <t>Uložení sypaniny na skládku</t>
  </si>
  <si>
    <t>4</t>
  </si>
  <si>
    <t>171201211.1</t>
  </si>
  <si>
    <t>Poplatek za uložení odpadu ze sypaniny na skládce  1950,0*1,5</t>
  </si>
  <si>
    <t>t</t>
  </si>
  <si>
    <t>5</t>
  </si>
  <si>
    <t>171101121</t>
  </si>
  <si>
    <t>Uložení sypaniny z hornin kamenitých nesoudržných</t>
  </si>
  <si>
    <t>6</t>
  </si>
  <si>
    <t>583336880</t>
  </si>
  <si>
    <t>Kamenivo těžené hrubé frakce 0-125   1925,0*1,67*1,01</t>
  </si>
  <si>
    <t>7</t>
  </si>
  <si>
    <t>00-1</t>
  </si>
  <si>
    <t>Geotextilie D+M</t>
  </si>
  <si>
    <t>m2</t>
  </si>
  <si>
    <t>Zemní práce</t>
  </si>
  <si>
    <t>8</t>
  </si>
  <si>
    <t>K</t>
  </si>
  <si>
    <t>PK</t>
  </si>
  <si>
    <t>1-0</t>
  </si>
  <si>
    <t>Poplatek za skládku-suť</t>
  </si>
  <si>
    <t>9</t>
  </si>
  <si>
    <t>1-1</t>
  </si>
  <si>
    <t>Poplatek za skládku-živice</t>
  </si>
  <si>
    <t>10</t>
  </si>
  <si>
    <t>1-1.1</t>
  </si>
  <si>
    <t>Zaměření skutečného stavu</t>
  </si>
  <si>
    <t>celk</t>
  </si>
  <si>
    <t>11</t>
  </si>
  <si>
    <t>1-1.2</t>
  </si>
  <si>
    <t>Zkouška únosnosti pláně</t>
  </si>
  <si>
    <t>ks</t>
  </si>
  <si>
    <t>12</t>
  </si>
  <si>
    <t>1-1.3</t>
  </si>
  <si>
    <t>Doplňující geotechnický průzkum</t>
  </si>
  <si>
    <t>13</t>
  </si>
  <si>
    <t>221</t>
  </si>
  <si>
    <t>113106121</t>
  </si>
  <si>
    <t>Rozebrání dlažeb nebo dílců komunikací pro pěší z betonových nebo kamenných dlaždic</t>
  </si>
  <si>
    <t>14</t>
  </si>
  <si>
    <t>113106162</t>
  </si>
  <si>
    <t>Rozebrání dlažeb vozovek pl do 50 m2 z drobných kostek do lože ze živice</t>
  </si>
  <si>
    <t>15</t>
  </si>
  <si>
    <t>113107244</t>
  </si>
  <si>
    <t>Odstranění podkladu pl přes 200 m2 živičných tl 200 mm</t>
  </si>
  <si>
    <t>1020,0*2</t>
  </si>
  <si>
    <t>-1</t>
  </si>
  <si>
    <t>Součet</t>
  </si>
  <si>
    <t>16</t>
  </si>
  <si>
    <t>113151314</t>
  </si>
  <si>
    <t>Odstranění živičného krytu frézováním pl přes 500 m2 tl 50 mm s překážkami v trase s naložením</t>
  </si>
  <si>
    <t>17</t>
  </si>
  <si>
    <t>113201111</t>
  </si>
  <si>
    <t>Vytrhání obrub chodníkových ležatých</t>
  </si>
  <si>
    <t>m</t>
  </si>
  <si>
    <t>18</t>
  </si>
  <si>
    <t>113203111</t>
  </si>
  <si>
    <t>Vytrhání obrub z dlažebních kostek</t>
  </si>
  <si>
    <t>138,0*2</t>
  </si>
  <si>
    <t>19</t>
  </si>
  <si>
    <t>001</t>
  </si>
  <si>
    <t>115101204</t>
  </si>
  <si>
    <t>Čerpání vody na dopravní výšku do 10 m průměrný přítok do 4000 l/min</t>
  </si>
  <si>
    <t>hod</t>
  </si>
  <si>
    <t>20</t>
  </si>
  <si>
    <t>115101304</t>
  </si>
  <si>
    <t>Pohotovost čerpací soupravy pro dopravní výšku do 10 m přítok do 4000 l/min</t>
  </si>
  <si>
    <t>den</t>
  </si>
  <si>
    <t>21</t>
  </si>
  <si>
    <t>120001101</t>
  </si>
  <si>
    <t>Příplatek za ztížení vykopávky v blízkosti podzemního vedení</t>
  </si>
  <si>
    <t>22</t>
  </si>
  <si>
    <t>122202202</t>
  </si>
  <si>
    <t>Odkopávky a prokopávky nezapažené pro silnice objemu do 1000 m3 v hornině tř. 3</t>
  </si>
  <si>
    <t>2500,0-1950,0</t>
  </si>
  <si>
    <t>23</t>
  </si>
  <si>
    <t>122202209</t>
  </si>
  <si>
    <t>Příplatek k odkopávkám a prokopávkám pro silnice v hornině tř. 3 za lepivost</t>
  </si>
  <si>
    <t>24</t>
  </si>
  <si>
    <t>130901121</t>
  </si>
  <si>
    <t>Bourání konstrukcí v hloubených vykopávkách ze zdiva z betonu prostého</t>
  </si>
  <si>
    <t>25</t>
  </si>
  <si>
    <t>131201201</t>
  </si>
  <si>
    <t>Hloubení jam zapažených v hornině tř. 3 objemu do 100 m3</t>
  </si>
  <si>
    <t>26</t>
  </si>
  <si>
    <t>131201209</t>
  </si>
  <si>
    <t>Příplatek za lepivost u hloubení jam zapažených v hornině tř. 3</t>
  </si>
  <si>
    <t>27</t>
  </si>
  <si>
    <t>132201102</t>
  </si>
  <si>
    <t>Hloubení rýh š do 600 mm v hornině tř. 3 objemu přes 100 m3</t>
  </si>
  <si>
    <t>28</t>
  </si>
  <si>
    <t>132201109</t>
  </si>
  <si>
    <t>Příplatek za lepivost k hloubení rýh š do 600 mm v hornině tř. 3</t>
  </si>
  <si>
    <t>29</t>
  </si>
  <si>
    <t>151101101</t>
  </si>
  <si>
    <t>Zřízení příložného pažení a rozepření stěn rýh hl do 2 m</t>
  </si>
  <si>
    <t>30</t>
  </si>
  <si>
    <t>151101111</t>
  </si>
  <si>
    <t>Odstranění příložného pažení a rozepření stěn rýh hl do 2 m</t>
  </si>
  <si>
    <t>31</t>
  </si>
  <si>
    <t>162701105</t>
  </si>
  <si>
    <t>Vodorovné přemístění do 10000 m výkopku z horniny tř. 1 až 4</t>
  </si>
  <si>
    <t>(1770,0+55,0+390,0)</t>
  </si>
  <si>
    <t>32</t>
  </si>
  <si>
    <t>162701155</t>
  </si>
  <si>
    <t>Vodorovné přemístění do 10000 m výkopku z horniny tř. 5 až 7</t>
  </si>
  <si>
    <t>15,0</t>
  </si>
  <si>
    <t>33</t>
  </si>
  <si>
    <t>171201201</t>
  </si>
  <si>
    <t>Uložení sypaniny na skládky</t>
  </si>
  <si>
    <t>2215,0+15,0</t>
  </si>
  <si>
    <t>34</t>
  </si>
  <si>
    <t>171201211</t>
  </si>
  <si>
    <t>Poplatek za uložení odpadu ze sypaniny na skládce (skládkovné)</t>
  </si>
  <si>
    <t>2215,0*1,5</t>
  </si>
  <si>
    <t>35</t>
  </si>
  <si>
    <t>174101101</t>
  </si>
  <si>
    <t>Zásyp jam, šachet rýh nebo kolem objektů sypaninou se zhutněním</t>
  </si>
  <si>
    <t>36</t>
  </si>
  <si>
    <t>583312000</t>
  </si>
  <si>
    <t>kamenivo těžené zásypový materiál</t>
  </si>
  <si>
    <t>730,0*1,67*1,01</t>
  </si>
  <si>
    <t>37</t>
  </si>
  <si>
    <t>181101102</t>
  </si>
  <si>
    <t>Úprava pláně v zářezech v hornině tř. 1 až 4 se zhutněním</t>
  </si>
  <si>
    <t>Zakládání</t>
  </si>
  <si>
    <t>38</t>
  </si>
  <si>
    <t>002</t>
  </si>
  <si>
    <t>211971121</t>
  </si>
  <si>
    <t>Zřízení opláštění žeber nebo trativodů geotextilií v rýze nebo zářezu sklonu přes 1 : 2,5 š do 2,5 m</t>
  </si>
  <si>
    <t>463,0*1,5</t>
  </si>
  <si>
    <t>39</t>
  </si>
  <si>
    <t>693660550</t>
  </si>
  <si>
    <t>textilie GEOFILTEX 63 63/30 300 g/m2 do š 8,8 m</t>
  </si>
  <si>
    <t>695,0*1,02</t>
  </si>
  <si>
    <t>40</t>
  </si>
  <si>
    <t>212561111</t>
  </si>
  <si>
    <t>Výplň odvodňovacích trativodů kamenivem hrubým drceným frakce 4 až 16 mm</t>
  </si>
  <si>
    <t>463,0*0,3</t>
  </si>
  <si>
    <t>41</t>
  </si>
  <si>
    <t>271</t>
  </si>
  <si>
    <t>212752212</t>
  </si>
  <si>
    <t>Trativod z drenážních trubek plastových flexibilních D do 100 mm včetně lože otevřený výkop</t>
  </si>
  <si>
    <t>Svislé a kompletní konstrukce</t>
  </si>
  <si>
    <t>42</t>
  </si>
  <si>
    <t>015</t>
  </si>
  <si>
    <t>332311151</t>
  </si>
  <si>
    <t>Osazování palisád betonových hromadně zabeton oblých délky prvku 400 mm</t>
  </si>
  <si>
    <t>43</t>
  </si>
  <si>
    <t>592283080</t>
  </si>
  <si>
    <t>palisáda kruhová odlehčená průměr 20/40 17,5 x 20 x 40 cm šedá</t>
  </si>
  <si>
    <t>kus</t>
  </si>
  <si>
    <t>44</t>
  </si>
  <si>
    <t>592283100</t>
  </si>
  <si>
    <t>palisáda kruhová odlehčená průměr 20/60 17,5 x 20 x 60 cm šedá</t>
  </si>
  <si>
    <t>45</t>
  </si>
  <si>
    <t>332311152</t>
  </si>
  <si>
    <t>Osazování palisád betonových hromadně zabeton oblých délky prvku 600 mm</t>
  </si>
  <si>
    <t>100</t>
  </si>
  <si>
    <t>46</t>
  </si>
  <si>
    <t>332311153</t>
  </si>
  <si>
    <t>Osazování palisád betonových hromadně zabeton oblých délky prvku 800 mm</t>
  </si>
  <si>
    <t>47</t>
  </si>
  <si>
    <t>332311154</t>
  </si>
  <si>
    <t>Osazování palisád betonových hromadně zabeton oblých délky prvku 900 mm</t>
  </si>
  <si>
    <t>48</t>
  </si>
  <si>
    <t>592283140</t>
  </si>
  <si>
    <t>palisáda kruhová odlehčená průměr 20/60 17,5 x 20 x 90cm šedá</t>
  </si>
  <si>
    <t>Vodorovné konstrukce</t>
  </si>
  <si>
    <t>49</t>
  </si>
  <si>
    <t>451317777</t>
  </si>
  <si>
    <t>Podklad nebo lože pod dlažbu vodorovný nebo do sklonu 1:5 z betonu prostého tl do 100 mm</t>
  </si>
  <si>
    <t>50</t>
  </si>
  <si>
    <t>321</t>
  </si>
  <si>
    <t>451561111</t>
  </si>
  <si>
    <t>Lože pod dlažby z kameniva drceného drobného vrstva tl do 100 mm</t>
  </si>
  <si>
    <t>dlažba pod mostem</t>
  </si>
  <si>
    <t>64,0</t>
  </si>
  <si>
    <t>51</t>
  </si>
  <si>
    <t>451577777</t>
  </si>
  <si>
    <t>Podklad nebo lože pod dlažbu vodorovný nebo do sklonu 1:5 z kameniva těženého tl do 100 mm</t>
  </si>
  <si>
    <t>750,0+6,0+18,5</t>
  </si>
  <si>
    <t>52</t>
  </si>
  <si>
    <t>457571211</t>
  </si>
  <si>
    <t>Filtrační vrstvy z kameniva těženého hrubého bez zhutnění zrno od 4 až 8 do 16 až 32 mm</t>
  </si>
  <si>
    <t>53</t>
  </si>
  <si>
    <t>457971111</t>
  </si>
  <si>
    <t>Zřízení vrstvy z geotextilie o sklonu do 1:5 š do 3 m</t>
  </si>
  <si>
    <t>pod lomový kámen</t>
  </si>
  <si>
    <t>200,0</t>
  </si>
  <si>
    <t>54</t>
  </si>
  <si>
    <t>462511270</t>
  </si>
  <si>
    <t>Zához z lomového kamene bez proštěrkování z terénu hmotnost do 200 kg</t>
  </si>
  <si>
    <t>55</t>
  </si>
  <si>
    <t>693662220</t>
  </si>
  <si>
    <t>textilie netkaná MOKRUTEX HQ PES 500 g/m2</t>
  </si>
  <si>
    <t>200,0*1,02</t>
  </si>
  <si>
    <t>56</t>
  </si>
  <si>
    <t>465511127</t>
  </si>
  <si>
    <t>Dlažba z lomového kamene na sucho s vyklínováním a vyplněním spár tl 200 mm</t>
  </si>
  <si>
    <t>57</t>
  </si>
  <si>
    <t>465511427</t>
  </si>
  <si>
    <t>Dlažba z lomového kamene na sucho s vyklínováním a vyplněním spár tl 400 mm</t>
  </si>
  <si>
    <t>58</t>
  </si>
  <si>
    <t>465512127</t>
  </si>
  <si>
    <t>Dlažba z lomového kamene na sucho se zalitím spár cementovou maltou tl 200 mm</t>
  </si>
  <si>
    <t>Komunikace</t>
  </si>
  <si>
    <t>59</t>
  </si>
  <si>
    <t>5-0</t>
  </si>
  <si>
    <t>Asfaltový beton ACO 11-barva červená tl.0,05m</t>
  </si>
  <si>
    <t>772,0+118,0</t>
  </si>
  <si>
    <t>60</t>
  </si>
  <si>
    <t>564861111</t>
  </si>
  <si>
    <t>Podklad ze štěrkodrtě ŠD tl 200 mm</t>
  </si>
  <si>
    <t>61</t>
  </si>
  <si>
    <t>564871111</t>
  </si>
  <si>
    <t>Podklad ze štěrkodrtě ŠD tl 250 mm</t>
  </si>
  <si>
    <t>62</t>
  </si>
  <si>
    <t>564911411</t>
  </si>
  <si>
    <t>Podklad z asfaltového recyklátu tl 50 mm</t>
  </si>
  <si>
    <t>63</t>
  </si>
  <si>
    <t>564921411</t>
  </si>
  <si>
    <t>Podklad z asfaltového recyklátu tl 60 mm</t>
  </si>
  <si>
    <t>64</t>
  </si>
  <si>
    <t>564962111</t>
  </si>
  <si>
    <t>Podklad z mechanicky zpevněného kameniva MZK tl 200 mm</t>
  </si>
  <si>
    <t>65</t>
  </si>
  <si>
    <t>565146111</t>
  </si>
  <si>
    <t>Asfaltový beton vrstva podkladní ACP 22 (obalované kamenivo OKH) tl 60 mm š do 3 m</t>
  </si>
  <si>
    <t>66</t>
  </si>
  <si>
    <t>569831111</t>
  </si>
  <si>
    <t>Zpevnění krajnic štěrkodrtí tl 100 mm</t>
  </si>
  <si>
    <t>302,0*0,5*2</t>
  </si>
  <si>
    <t>120,0*2</t>
  </si>
  <si>
    <t>67</t>
  </si>
  <si>
    <t>573211111</t>
  </si>
  <si>
    <t>Postřik živičný spojovací z asfaltu v množství do 0,70 kg/m2</t>
  </si>
  <si>
    <t>17,0*2</t>
  </si>
  <si>
    <t>68</t>
  </si>
  <si>
    <t>577134141</t>
  </si>
  <si>
    <t>Asfaltový beton vrstva obrusná ACO 11 (ABS) tř. I tl 40 mm š přes 3 m z modifikovaného asfaltu</t>
  </si>
  <si>
    <t>69</t>
  </si>
  <si>
    <t>577144111</t>
  </si>
  <si>
    <t>Asfaltový beton vrstva obrusná ACO 11 (ABS) tř. I tl 50 mm š do 3 m z nemodifikovaného asfaltu</t>
  </si>
  <si>
    <t>1218,0+17,0+174,0</t>
  </si>
  <si>
    <t>70</t>
  </si>
  <si>
    <t>577154111</t>
  </si>
  <si>
    <t>Asfaltový beton vrstva obrusná ACO 11 (ABS) tř. I tl 60 mm š do 3 m z nemodifikovaného asfaltu</t>
  </si>
  <si>
    <t>1092,0+14,0</t>
  </si>
  <si>
    <t>71</t>
  </si>
  <si>
    <t>577155121</t>
  </si>
  <si>
    <t>Asfaltový beton vrstva obrusná ACO 16+ (ABH) tl 60 mm š přes 3 m z nemodifikovaného asfaltu</t>
  </si>
  <si>
    <t>72</t>
  </si>
  <si>
    <t>584121111</t>
  </si>
  <si>
    <t>Osazení silničních dílců z ŽB do lože z kameniva těženého tl 40 mm</t>
  </si>
  <si>
    <t>73</t>
  </si>
  <si>
    <t>593811340</t>
  </si>
  <si>
    <t>panel silniční IDZ 2/490 300x100x15 cm</t>
  </si>
  <si>
    <t>74</t>
  </si>
  <si>
    <t>596211113</t>
  </si>
  <si>
    <t>Kladení zámkové dlažby komunikací pro pěší tl 60 mm skupiny A pl přes 300 m2</t>
  </si>
  <si>
    <t>zámková dlažba-šedá</t>
  </si>
  <si>
    <t>750,0</t>
  </si>
  <si>
    <t>zámková dlažba-červená</t>
  </si>
  <si>
    <t>6,0</t>
  </si>
  <si>
    <t>zámková dlažba-reliéfní,červená</t>
  </si>
  <si>
    <t>50,0</t>
  </si>
  <si>
    <t>dlažba s podélnou vodící drážkou</t>
  </si>
  <si>
    <t>5,0</t>
  </si>
  <si>
    <t>75</t>
  </si>
  <si>
    <t>596211114</t>
  </si>
  <si>
    <t>Příplatek za kombinaci dvou barev u kladení betonových dlažeb tl 60 mm skupiny A</t>
  </si>
  <si>
    <t>76</t>
  </si>
  <si>
    <t>5-1</t>
  </si>
  <si>
    <t>Zámková dlažba tl.60mm-přírodní</t>
  </si>
  <si>
    <t>77</t>
  </si>
  <si>
    <t>5-2</t>
  </si>
  <si>
    <t>Reliéfní dlažba tl.60mm-červená</t>
  </si>
  <si>
    <t>78</t>
  </si>
  <si>
    <t>5-3</t>
  </si>
  <si>
    <t>Zámková dlažba tl.60mm-červená</t>
  </si>
  <si>
    <t>79</t>
  </si>
  <si>
    <t>5-4</t>
  </si>
  <si>
    <t>Dlažba s podélnou vodící drážkou tl.60mm</t>
  </si>
  <si>
    <t>80</t>
  </si>
  <si>
    <t>596811122</t>
  </si>
  <si>
    <t>Kladení betonové dlažby komunikací pro pěší do lože z kameniva vel do 0,09 m2 plochy do 300 m2</t>
  </si>
  <si>
    <t xml:space="preserve">přídlažba </t>
  </si>
  <si>
    <t>138,0</t>
  </si>
  <si>
    <t>81</t>
  </si>
  <si>
    <t>592452100</t>
  </si>
  <si>
    <t>přídlažba 50x25x8 cm šedá</t>
  </si>
  <si>
    <t>Trubní vedení</t>
  </si>
  <si>
    <t>82</t>
  </si>
  <si>
    <t>8-0</t>
  </si>
  <si>
    <t>Montáž vsakovacích systému(box,deska,spojovací díl,filtrační tkanina)</t>
  </si>
  <si>
    <t>kompl</t>
  </si>
  <si>
    <t>83</t>
  </si>
  <si>
    <t>8-0,1</t>
  </si>
  <si>
    <t>Atmogeochemický průzkum</t>
  </si>
  <si>
    <t>84</t>
  </si>
  <si>
    <t>871313121</t>
  </si>
  <si>
    <t>Montáž potrubí z kanalizačních trub z PVC otevřený výkop sklon do 20 % DN 150</t>
  </si>
  <si>
    <t>85</t>
  </si>
  <si>
    <t>894401211</t>
  </si>
  <si>
    <t>Osazení betonových dílců pro šachty skruže rovné TBS 29/100/9</t>
  </si>
  <si>
    <t>86</t>
  </si>
  <si>
    <t>592240010</t>
  </si>
  <si>
    <t>dílec betonový pro vstupní šachty SR-F PS 100x50x9 cm</t>
  </si>
  <si>
    <t>87</t>
  </si>
  <si>
    <t>895941111</t>
  </si>
  <si>
    <t>Zřízení vpusti kanalizační uliční z betonových dílců typ UV-50 normální</t>
  </si>
  <si>
    <t>88</t>
  </si>
  <si>
    <t>899204111</t>
  </si>
  <si>
    <t>Osazení mříží litinových včetně rámů a košů na bahno hmotnosti nad 150 kg</t>
  </si>
  <si>
    <t>89</t>
  </si>
  <si>
    <t>899331111</t>
  </si>
  <si>
    <t>Výšková úprava uličního vstupu nebo vpusti do 200 mm zvýšením poklopu</t>
  </si>
  <si>
    <t>90</t>
  </si>
  <si>
    <t>899431111</t>
  </si>
  <si>
    <t>Výšková úprava uličního vstupu nebo vpusti do 200 mm zvýšením krycího hrnce, šoupěte nebo hydrantu</t>
  </si>
  <si>
    <t>91</t>
  </si>
  <si>
    <t>8-1</t>
  </si>
  <si>
    <t>Potrubí PVC DN150</t>
  </si>
  <si>
    <t>92</t>
  </si>
  <si>
    <t>8-2</t>
  </si>
  <si>
    <t>Vpusť uliční vč.mříže a koše</t>
  </si>
  <si>
    <t>93</t>
  </si>
  <si>
    <t>8-3</t>
  </si>
  <si>
    <t>Výústní objekt-bet.čelo D+M</t>
  </si>
  <si>
    <t>94</t>
  </si>
  <si>
    <t>8-4</t>
  </si>
  <si>
    <t>Vsakovací box inspect 1200*600*305</t>
  </si>
  <si>
    <t>95</t>
  </si>
  <si>
    <t>8-5</t>
  </si>
  <si>
    <t>Boční stěna 600*600</t>
  </si>
  <si>
    <t>96</t>
  </si>
  <si>
    <t>8-6</t>
  </si>
  <si>
    <t>Vrchni krytka 550*550</t>
  </si>
  <si>
    <t>97</t>
  </si>
  <si>
    <t>8-7</t>
  </si>
  <si>
    <t xml:space="preserve">Filtrační tkanina </t>
  </si>
  <si>
    <t>98</t>
  </si>
  <si>
    <t>8-8</t>
  </si>
  <si>
    <t>Kontrolní proplach.šachty k vsak.nádržím</t>
  </si>
  <si>
    <t>99</t>
  </si>
  <si>
    <t>8-9</t>
  </si>
  <si>
    <t>Poklop PE HD pro drenáž s volným uchem a aretací</t>
  </si>
  <si>
    <t>Ostatní konstrukce a práce-bourání</t>
  </si>
  <si>
    <t>9-0</t>
  </si>
  <si>
    <t>Provizorní dopravní značení</t>
  </si>
  <si>
    <t>101</t>
  </si>
  <si>
    <t>9-1</t>
  </si>
  <si>
    <t>Přemístění stávajících informačních panelů</t>
  </si>
  <si>
    <t>102</t>
  </si>
  <si>
    <t>914111111</t>
  </si>
  <si>
    <t>Montáž svislé dopravní značky do velikosti 1 m2 objímkami na sloupek nebo konzolu</t>
  </si>
  <si>
    <t>nové značky</t>
  </si>
  <si>
    <t>přemístění</t>
  </si>
  <si>
    <t>2,</t>
  </si>
  <si>
    <t>103</t>
  </si>
  <si>
    <t>914511112</t>
  </si>
  <si>
    <t>Montáž sloupku dopravních značek délky do 3,5 m s betonovým základem a patkou</t>
  </si>
  <si>
    <t>104</t>
  </si>
  <si>
    <t>404452300</t>
  </si>
  <si>
    <t>sloupek Zn 70 - 350</t>
  </si>
  <si>
    <t>105</t>
  </si>
  <si>
    <t>404452410</t>
  </si>
  <si>
    <t>patka hliníková HP 70</t>
  </si>
  <si>
    <t>106</t>
  </si>
  <si>
    <t>404452540</t>
  </si>
  <si>
    <t>víčko plastové na sloupek 70</t>
  </si>
  <si>
    <t>107</t>
  </si>
  <si>
    <t>404452570</t>
  </si>
  <si>
    <t>upínací svorka na sloupek US 70</t>
  </si>
  <si>
    <t>108</t>
  </si>
  <si>
    <t>915121112</t>
  </si>
  <si>
    <t>Vodorovné dopravní značení šířky 250 mm retroreflexní bílou barvou vodící čáry</t>
  </si>
  <si>
    <t>109</t>
  </si>
  <si>
    <t>915131112</t>
  </si>
  <si>
    <t>Vodorovné dopravní značení retroreflexní bílou barvou přechody pro chodce, šipky nebo symboly</t>
  </si>
  <si>
    <t>110</t>
  </si>
  <si>
    <t>915131116</t>
  </si>
  <si>
    <t>Vodorovné dopravní značení retroreflexní žlutou barvou přechody pro chodce, šipky nebo symboly</t>
  </si>
  <si>
    <t>A19</t>
  </si>
  <si>
    <t>1*2,5</t>
  </si>
  <si>
    <t>VC9a</t>
  </si>
  <si>
    <t>5*5,0</t>
  </si>
  <si>
    <t>V14</t>
  </si>
  <si>
    <t>35,0</t>
  </si>
  <si>
    <t>111</t>
  </si>
  <si>
    <t>915611111</t>
  </si>
  <si>
    <t>Předznačení vodorovného liniového značení</t>
  </si>
  <si>
    <t>112</t>
  </si>
  <si>
    <t>915621111</t>
  </si>
  <si>
    <t>Předznačení vodorovného plošného značení</t>
  </si>
  <si>
    <t>113</t>
  </si>
  <si>
    <t>583801100</t>
  </si>
  <si>
    <t>kostka dlažební drobná, materiálová skupina I/2, I.jakost, velikost 10 cm</t>
  </si>
  <si>
    <t>303,0*0,024*1,02</t>
  </si>
  <si>
    <t>114</t>
  </si>
  <si>
    <t>916111123</t>
  </si>
  <si>
    <t>Osazení obruby z drobných kostek s boční opěrou do lože z betonu prostého</t>
  </si>
  <si>
    <t>dvojřádek</t>
  </si>
  <si>
    <t>trojřádek</t>
  </si>
  <si>
    <t>(4,5+4,6)*3</t>
  </si>
  <si>
    <t>115</t>
  </si>
  <si>
    <t>916131113</t>
  </si>
  <si>
    <t>Osazení silničního obrubníku betonového ležatého s boční opěrou do lože z betonu prostého</t>
  </si>
  <si>
    <t xml:space="preserve">betonový práh </t>
  </si>
  <si>
    <t>116</t>
  </si>
  <si>
    <t>592127000</t>
  </si>
  <si>
    <t>betonový práh C20/25n-XF3</t>
  </si>
  <si>
    <t>117</t>
  </si>
  <si>
    <t>592174650</t>
  </si>
  <si>
    <t>obrubník betonový silniční Standard 100x15x25 cm</t>
  </si>
  <si>
    <t>118</t>
  </si>
  <si>
    <t>916131213</t>
  </si>
  <si>
    <t>Osazení silničního obrubníku betonového stojatého s boční opěrou do lože z betonu prostého</t>
  </si>
  <si>
    <t>obrubník 150/250</t>
  </si>
  <si>
    <t>13,0</t>
  </si>
  <si>
    <t>119</t>
  </si>
  <si>
    <t>592173040</t>
  </si>
  <si>
    <t>obrubník betonový zahradní přírodní šedá 50x5x20 cm</t>
  </si>
  <si>
    <t>1846,0*2</t>
  </si>
  <si>
    <t>120</t>
  </si>
  <si>
    <t>916231213</t>
  </si>
  <si>
    <t>Osazení chodníkového obrubníku betonového stojatého s boční opěrou do lože z betonu prostého</t>
  </si>
  <si>
    <t>obrubník 5/20</t>
  </si>
  <si>
    <t>1846,0</t>
  </si>
  <si>
    <t>obrubník 10/25</t>
  </si>
  <si>
    <t>127,0</t>
  </si>
  <si>
    <t>121</t>
  </si>
  <si>
    <t>916241113</t>
  </si>
  <si>
    <t>Osazení chodníkového obrubníku kamenného ležatého s boční opěrou do lože z betonu prostého</t>
  </si>
  <si>
    <t>OP3</t>
  </si>
  <si>
    <t>142,0</t>
  </si>
  <si>
    <t>122</t>
  </si>
  <si>
    <t>583803330</t>
  </si>
  <si>
    <t>obrubník kamenný přímý, materiálová skupina I/2 OP3 25x20</t>
  </si>
  <si>
    <t>123</t>
  </si>
  <si>
    <t>919121121</t>
  </si>
  <si>
    <t>Těsnění spár zálivkou za studena pro komůrky š 15 mm hl 25 mm s těsnicím profilem</t>
  </si>
  <si>
    <t>124</t>
  </si>
  <si>
    <t>919735112</t>
  </si>
  <si>
    <t>Řezání stávajícího živičného krytu hl do 100 mm</t>
  </si>
  <si>
    <t>125</t>
  </si>
  <si>
    <t>935111211</t>
  </si>
  <si>
    <t>Osazení příkopového žlabu do štěrkopísku tl 100 mm z betonových tvárnic š 800 mm</t>
  </si>
  <si>
    <t>126</t>
  </si>
  <si>
    <t>592274960</t>
  </si>
  <si>
    <t>žlabovka betonová TBM 33-60 33x60x8 cm</t>
  </si>
  <si>
    <t>127</t>
  </si>
  <si>
    <t>935113211</t>
  </si>
  <si>
    <t>Osazení odvodňovacího betonového žlabu s krycím roštem šířky do 200 mm</t>
  </si>
  <si>
    <t>128</t>
  </si>
  <si>
    <t>966006132</t>
  </si>
  <si>
    <t>Odstranění značek dopravních nebo orientačních se sloupky s betonovými patkami</t>
  </si>
  <si>
    <t>129</t>
  </si>
  <si>
    <t>979071112</t>
  </si>
  <si>
    <t>Očištění dlažebních kostek velkých s původním spárováním živičnou směsí nebo MC</t>
  </si>
  <si>
    <t>130</t>
  </si>
  <si>
    <t>979082213</t>
  </si>
  <si>
    <t>Vodorovná doprava suti po suchu do 1 km</t>
  </si>
  <si>
    <t>131</t>
  </si>
  <si>
    <t>979082219</t>
  </si>
  <si>
    <t>Příplatek ZKD 1 km u vodorovné dopravy suti po suchu do 1 km</t>
  </si>
  <si>
    <t>1290,958*9</t>
  </si>
  <si>
    <t>132</t>
  </si>
  <si>
    <t>9-2</t>
  </si>
  <si>
    <t>Odvodňovací žlab</t>
  </si>
  <si>
    <t>133</t>
  </si>
  <si>
    <t>9-3</t>
  </si>
  <si>
    <t>Dopravní značka A31c-1,A32b-4</t>
  </si>
  <si>
    <t>134</t>
  </si>
  <si>
    <t>9-4</t>
  </si>
  <si>
    <t>Dopravní značka B1-2,B11-1ks</t>
  </si>
  <si>
    <t>135</t>
  </si>
  <si>
    <t>9-5</t>
  </si>
  <si>
    <t>Dopravní značka P6</t>
  </si>
  <si>
    <t>136</t>
  </si>
  <si>
    <t>9-6</t>
  </si>
  <si>
    <t>Dopravní značka C8a-4,C9a-5,C9b-3,C10a-4,C10b-1,C14a-2,C14b-2ks</t>
  </si>
  <si>
    <t>137</t>
  </si>
  <si>
    <t>9-7</t>
  </si>
  <si>
    <t>Dopravní značka IS19a-2,IS19b-1IS19c-3,IS19d-2ks</t>
  </si>
  <si>
    <t>138</t>
  </si>
  <si>
    <t>9-8</t>
  </si>
  <si>
    <t>Dopravní značka IS20</t>
  </si>
  <si>
    <t>139</t>
  </si>
  <si>
    <t>9-9</t>
  </si>
  <si>
    <t>Dopravní značka E7b</t>
  </si>
  <si>
    <t>140</t>
  </si>
  <si>
    <t>9-10</t>
  </si>
  <si>
    <t>Dopravní značka E13</t>
  </si>
  <si>
    <t>Přesun hmot</t>
  </si>
  <si>
    <t>141</t>
  </si>
  <si>
    <t>998225111</t>
  </si>
  <si>
    <t>Přesun hmot pro pozemní komunikace a letiště s krytem živičným</t>
  </si>
  <si>
    <t>SO 01.1 Komunikace</t>
  </si>
  <si>
    <t xml:space="preserve">Cyklostezky-úsek Seidlerovo nábřeží,Slezskoostravský hrad   </t>
  </si>
  <si>
    <t>Statutární město Ostrava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</si>
</sst>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24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sz val="8"/>
      <color indexed="63"/>
      <name val="Arial"/>
      <family val="0"/>
    </font>
    <font>
      <sz val="8"/>
      <color indexed="10"/>
      <name val="Arial"/>
      <family val="0"/>
    </font>
    <font>
      <sz val="8"/>
      <color indexed="2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/>
      <right/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</borders>
  <cellStyleXfs count="20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65" fontId="0" fillId="0" borderId="6" xfId="0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67" fontId="11" fillId="0" borderId="4" xfId="0" applyFont="1" applyBorder="1" applyAlignment="1">
      <alignment horizontal="right" vertical="center"/>
    </xf>
    <xf numFmtId="167" fontId="11" fillId="0" borderId="8" xfId="0" applyFont="1" applyBorder="1" applyAlignment="1">
      <alignment horizontal="right" vertical="center"/>
    </xf>
    <xf numFmtId="167" fontId="11" fillId="0" borderId="7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3" fillId="2" borderId="0" xfId="0" applyFont="1" applyFill="1" applyAlignment="1">
      <alignment horizontal="left"/>
    </xf>
    <xf numFmtId="0" fontId="1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3" borderId="10" xfId="0" applyFont="1" applyFill="1" applyBorder="1" applyAlignment="1">
      <alignment horizontal="center" vertical="center" wrapText="1"/>
    </xf>
    <xf numFmtId="164" fontId="3" fillId="3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164" fontId="3" fillId="3" borderId="14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/>
      <protection/>
    </xf>
    <xf numFmtId="0" fontId="3" fillId="3" borderId="15" xfId="0" applyFont="1" applyFill="1" applyBorder="1" applyAlignment="1" applyProtection="1">
      <alignment horizontal="center" vertical="center" wrapText="1"/>
      <protection/>
    </xf>
    <xf numFmtId="0" fontId="3" fillId="3" borderId="10" xfId="0" applyFont="1" applyFill="1" applyBorder="1" applyAlignment="1" applyProtection="1">
      <alignment horizontal="center" vertical="center" wrapText="1"/>
      <protection/>
    </xf>
    <xf numFmtId="164" fontId="3" fillId="3" borderId="16" xfId="0" applyFont="1" applyFill="1" applyBorder="1" applyAlignment="1" applyProtection="1">
      <alignment horizontal="center" vertical="center"/>
      <protection/>
    </xf>
    <xf numFmtId="164" fontId="3" fillId="3" borderId="11" xfId="0" applyFont="1" applyFill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left" vertical="center"/>
      <protection/>
    </xf>
    <xf numFmtId="0" fontId="15" fillId="0" borderId="17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center" vertical="center"/>
      <protection/>
    </xf>
    <xf numFmtId="49" fontId="20" fillId="0" borderId="0" xfId="0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left" vertical="center" wrapText="1"/>
      <protection/>
    </xf>
    <xf numFmtId="168" fontId="20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168" fontId="21" fillId="0" borderId="0" xfId="0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168" fontId="22" fillId="0" borderId="0" xfId="0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165" fontId="23" fillId="0" borderId="0" xfId="0" applyFont="1" applyAlignment="1" applyProtection="1">
      <alignment horizontal="right" vertical="top"/>
      <protection/>
    </xf>
    <xf numFmtId="168" fontId="23" fillId="0" borderId="0" xfId="0" applyFont="1" applyAlignment="1" applyProtection="1">
      <alignment horizontal="right" vertical="top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164" fontId="3" fillId="3" borderId="11" xfId="0" applyFont="1" applyFill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166" fontId="20" fillId="2" borderId="0" xfId="0" applyFont="1" applyFill="1" applyAlignment="1" applyProtection="1">
      <alignment horizontal="right" vertical="center"/>
      <protection locked="0"/>
    </xf>
    <xf numFmtId="166" fontId="2" fillId="2" borderId="0" xfId="0" applyFont="1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166" fontId="15" fillId="0" borderId="17" xfId="0" applyFont="1" applyBorder="1" applyAlignment="1" applyProtection="1">
      <alignment horizontal="right" vertical="center"/>
      <protection/>
    </xf>
    <xf numFmtId="168" fontId="15" fillId="0" borderId="17" xfId="0" applyFont="1" applyBorder="1" applyAlignment="1" applyProtection="1">
      <alignment horizontal="right" vertical="center"/>
      <protection/>
    </xf>
    <xf numFmtId="166" fontId="16" fillId="0" borderId="0" xfId="0" applyFont="1" applyAlignment="1" applyProtection="1">
      <alignment horizontal="right" vertical="center"/>
      <protection/>
    </xf>
    <xf numFmtId="168" fontId="16" fillId="0" borderId="0" xfId="0" applyFont="1" applyAlignment="1" applyProtection="1">
      <alignment horizontal="right" vertical="center"/>
      <protection/>
    </xf>
    <xf numFmtId="166" fontId="20" fillId="0" borderId="0" xfId="0" applyFont="1" applyAlignment="1" applyProtection="1">
      <alignment horizontal="right" vertical="center"/>
      <protection/>
    </xf>
    <xf numFmtId="169" fontId="20" fillId="0" borderId="0" xfId="0" applyFont="1" applyAlignment="1" applyProtection="1">
      <alignment horizontal="right" vertical="center"/>
      <protection/>
    </xf>
    <xf numFmtId="166" fontId="2" fillId="0" borderId="0" xfId="0" applyFont="1" applyAlignment="1" applyProtection="1">
      <alignment horizontal="right" vertical="center"/>
      <protection/>
    </xf>
    <xf numFmtId="169" fontId="2" fillId="0" borderId="0" xfId="0" applyFont="1" applyAlignment="1" applyProtection="1">
      <alignment horizontal="right" vertical="center"/>
      <protection/>
    </xf>
    <xf numFmtId="166" fontId="17" fillId="0" borderId="0" xfId="0" applyFont="1" applyAlignment="1" applyProtection="1">
      <alignment horizontal="right" vertical="center"/>
      <protection/>
    </xf>
    <xf numFmtId="168" fontId="17" fillId="0" borderId="0" xfId="0" applyFont="1" applyAlignment="1" applyProtection="1">
      <alignment horizontal="right" vertical="center"/>
      <protection/>
    </xf>
    <xf numFmtId="166" fontId="19" fillId="0" borderId="0" xfId="0" applyFont="1" applyAlignment="1" applyProtection="1">
      <alignment horizontal="right" vertical="center"/>
      <protection/>
    </xf>
    <xf numFmtId="168" fontId="19" fillId="0" borderId="0" xfId="0" applyFont="1" applyAlignment="1" applyProtection="1">
      <alignment horizontal="right" vertical="center"/>
      <protection/>
    </xf>
    <xf numFmtId="170" fontId="20" fillId="2" borderId="0" xfId="0" applyFont="1" applyFill="1" applyAlignment="1" applyProtection="1">
      <alignment horizontal="right" vertical="center"/>
      <protection locked="0"/>
    </xf>
    <xf numFmtId="170" fontId="2" fillId="2" borderId="0" xfId="0" applyFont="1" applyFill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horizontal="left"/>
      <protection/>
    </xf>
    <xf numFmtId="0" fontId="2" fillId="3" borderId="18" xfId="0" applyFont="1" applyFill="1" applyBorder="1" applyAlignment="1" applyProtection="1">
      <alignment horizontal="center" vertical="center" wrapText="1"/>
      <protection/>
    </xf>
    <xf numFmtId="0" fontId="2" fillId="3" borderId="12" xfId="0" applyFont="1" applyFill="1" applyBorder="1" applyAlignment="1" applyProtection="1">
      <alignment horizontal="center" vertical="center" wrapText="1"/>
      <protection/>
    </xf>
    <xf numFmtId="164" fontId="2" fillId="3" borderId="19" xfId="0" applyFont="1" applyFill="1" applyBorder="1" applyAlignment="1" applyProtection="1">
      <alignment horizontal="center" vertical="center"/>
      <protection/>
    </xf>
    <xf numFmtId="164" fontId="2" fillId="3" borderId="14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left"/>
      <protection/>
    </xf>
    <xf numFmtId="0" fontId="15" fillId="0" borderId="0" xfId="0" applyFont="1" applyAlignment="1" applyProtection="1">
      <alignment horizontal="left" vertical="center"/>
      <protection/>
    </xf>
    <xf numFmtId="165" fontId="20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165" fontId="2" fillId="0" borderId="0" xfId="0" applyFont="1" applyAlignment="1" applyProtection="1">
      <alignment horizontal="right" vertical="center"/>
      <protection/>
    </xf>
    <xf numFmtId="0" fontId="13" fillId="2" borderId="0" xfId="0" applyFont="1" applyFill="1" applyAlignment="1" applyProtection="1">
      <alignment horizontal="left"/>
      <protection/>
    </xf>
    <xf numFmtId="0" fontId="5" fillId="2" borderId="0" xfId="0" applyFont="1" applyFill="1" applyAlignment="1" applyProtection="1">
      <alignment horizontal="left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/>
    </xf>
    <xf numFmtId="0" fontId="5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horizontal="left" vertical="center"/>
      <protection/>
    </xf>
    <xf numFmtId="0" fontId="3" fillId="3" borderId="20" xfId="0" applyFont="1" applyFill="1" applyBorder="1" applyAlignment="1" applyProtection="1">
      <alignment horizontal="center" vertical="center" wrapText="1"/>
      <protection/>
    </xf>
    <xf numFmtId="0" fontId="3" fillId="3" borderId="18" xfId="0" applyFont="1" applyFill="1" applyBorder="1" applyAlignment="1" applyProtection="1">
      <alignment horizontal="center" vertical="center" wrapText="1"/>
      <protection/>
    </xf>
    <xf numFmtId="164" fontId="3" fillId="3" borderId="21" xfId="0" applyFont="1" applyFill="1" applyBorder="1" applyAlignment="1" applyProtection="1">
      <alignment horizontal="center" vertical="center"/>
      <protection/>
    </xf>
    <xf numFmtId="164" fontId="3" fillId="3" borderId="19" xfId="0" applyFont="1" applyFill="1" applyBorder="1" applyAlignment="1" applyProtection="1">
      <alignment horizontal="center" vertical="center"/>
      <protection/>
    </xf>
    <xf numFmtId="0" fontId="0" fillId="2" borderId="22" xfId="0" applyFont="1" applyFill="1" applyBorder="1" applyAlignment="1" applyProtection="1">
      <alignment horizontal="left"/>
      <protection/>
    </xf>
    <xf numFmtId="0" fontId="0" fillId="2" borderId="23" xfId="0" applyFont="1" applyFill="1" applyBorder="1" applyAlignment="1" applyProtection="1">
      <alignment horizontal="left"/>
      <protection/>
    </xf>
    <xf numFmtId="0" fontId="0" fillId="2" borderId="4" xfId="0" applyFont="1" applyFill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/>
    </xf>
    <xf numFmtId="166" fontId="15" fillId="0" borderId="0" xfId="0" applyFont="1" applyAlignment="1" applyProtection="1">
      <alignment horizontal="right" vertical="center"/>
      <protection/>
    </xf>
    <xf numFmtId="168" fontId="15" fillId="0" borderId="0" xfId="0" applyFont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0" fillId="0" borderId="25" xfId="0" applyFont="1" applyBorder="1" applyAlignment="1" applyProtection="1">
      <alignment horizontal="left"/>
      <protection/>
    </xf>
    <xf numFmtId="0" fontId="0" fillId="0" borderId="26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164" fontId="3" fillId="0" borderId="28" xfId="0" applyFont="1" applyBorder="1" applyAlignment="1" applyProtection="1">
      <alignment horizontal="right" vertical="center"/>
      <protection/>
    </xf>
    <xf numFmtId="164" fontId="3" fillId="0" borderId="0" xfId="0" applyFont="1" applyAlignment="1" applyProtection="1">
      <alignment horizontal="right" vertical="center"/>
      <protection/>
    </xf>
    <xf numFmtId="0" fontId="3" fillId="0" borderId="28" xfId="0" applyFont="1" applyBorder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165" fontId="0" fillId="0" borderId="38" xfId="0" applyFont="1" applyBorder="1" applyAlignment="1" applyProtection="1">
      <alignment horizontal="right" vertical="center"/>
      <protection/>
    </xf>
    <xf numFmtId="165" fontId="0" fillId="0" borderId="39" xfId="0" applyFont="1" applyBorder="1" applyAlignment="1" applyProtection="1">
      <alignment horizontal="right" vertical="center"/>
      <protection/>
    </xf>
    <xf numFmtId="166" fontId="7" fillId="0" borderId="14" xfId="0" applyFont="1" applyBorder="1" applyAlignment="1" applyProtection="1">
      <alignment horizontal="right" vertical="center"/>
      <protection/>
    </xf>
    <xf numFmtId="165" fontId="0" fillId="0" borderId="19" xfId="0" applyFont="1" applyBorder="1" applyAlignment="1" applyProtection="1">
      <alignment horizontal="right" vertical="center"/>
      <protection/>
    </xf>
    <xf numFmtId="165" fontId="0" fillId="0" borderId="14" xfId="0" applyFont="1" applyBorder="1" applyAlignment="1" applyProtection="1">
      <alignment horizontal="right" vertical="center"/>
      <protection/>
    </xf>
    <xf numFmtId="165" fontId="7" fillId="0" borderId="39" xfId="0" applyFont="1" applyBorder="1" applyAlignment="1" applyProtection="1">
      <alignment horizontal="right" vertical="center"/>
      <protection/>
    </xf>
    <xf numFmtId="166" fontId="7" fillId="0" borderId="39" xfId="0" applyFont="1" applyBorder="1" applyAlignment="1" applyProtection="1">
      <alignment horizontal="right" vertical="center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8" fillId="0" borderId="36" xfId="0" applyFont="1" applyBorder="1" applyAlignment="1" applyProtection="1">
      <alignment horizontal="left" vertical="center"/>
      <protection/>
    </xf>
    <xf numFmtId="0" fontId="8" fillId="0" borderId="18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left" vertical="center"/>
      <protection/>
    </xf>
    <xf numFmtId="164" fontId="2" fillId="0" borderId="40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166" fontId="7" fillId="0" borderId="31" xfId="0" applyFont="1" applyBorder="1" applyAlignment="1" applyProtection="1">
      <alignment horizontal="right" vertical="center"/>
      <protection/>
    </xf>
    <xf numFmtId="0" fontId="2" fillId="0" borderId="7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165" fontId="0" fillId="0" borderId="35" xfId="0" applyFont="1" applyBorder="1" applyAlignment="1" applyProtection="1">
      <alignment horizontal="righ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164" fontId="2" fillId="0" borderId="44" xfId="0" applyFont="1" applyBorder="1" applyAlignment="1" applyProtection="1">
      <alignment horizontal="center" vertical="center"/>
      <protection/>
    </xf>
    <xf numFmtId="165" fontId="0" fillId="0" borderId="31" xfId="0" applyFont="1" applyBorder="1" applyAlignment="1" applyProtection="1">
      <alignment horizontal="right" vertical="center"/>
      <protection/>
    </xf>
    <xf numFmtId="0" fontId="9" fillId="0" borderId="31" xfId="0" applyFont="1" applyBorder="1" applyAlignment="1" applyProtection="1">
      <alignment horizontal="left" vertical="center"/>
      <protection/>
    </xf>
    <xf numFmtId="166" fontId="7" fillId="0" borderId="22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horizontal="left" vertical="center"/>
      <protection/>
    </xf>
    <xf numFmtId="166" fontId="0" fillId="0" borderId="22" xfId="0" applyFont="1" applyBorder="1" applyAlignment="1" applyProtection="1">
      <alignment horizontal="right" vertical="center"/>
      <protection/>
    </xf>
    <xf numFmtId="165" fontId="0" fillId="0" borderId="4" xfId="0" applyFont="1" applyBorder="1" applyAlignment="1" applyProtection="1">
      <alignment horizontal="righ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164" fontId="2" fillId="0" borderId="16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166" fontId="7" fillId="0" borderId="46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165" fontId="10" fillId="0" borderId="26" xfId="0" applyFont="1" applyBorder="1" applyAlignment="1" applyProtection="1">
      <alignment horizontal="right" vertical="center"/>
      <protection/>
    </xf>
    <xf numFmtId="0" fontId="6" fillId="0" borderId="24" xfId="0" applyFont="1" applyBorder="1" applyAlignment="1" applyProtection="1">
      <alignment horizontal="left" vertical="top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/>
      <protection/>
    </xf>
    <xf numFmtId="0" fontId="2" fillId="0" borderId="43" xfId="0" applyFont="1" applyBorder="1" applyAlignment="1" applyProtection="1">
      <alignment horizontal="left"/>
      <protection/>
    </xf>
    <xf numFmtId="165" fontId="3" fillId="0" borderId="43" xfId="0" applyFont="1" applyBorder="1" applyAlignment="1" applyProtection="1">
      <alignment horizontal="right" vertical="center"/>
      <protection/>
    </xf>
    <xf numFmtId="166" fontId="3" fillId="0" borderId="31" xfId="0" applyFont="1" applyBorder="1" applyAlignment="1" applyProtection="1">
      <alignment horizontal="right" vertical="center"/>
      <protection/>
    </xf>
    <xf numFmtId="166" fontId="7" fillId="0" borderId="43" xfId="0" applyFont="1" applyBorder="1" applyAlignment="1" applyProtection="1">
      <alignment horizontal="right" vertical="center"/>
      <protection/>
    </xf>
    <xf numFmtId="0" fontId="6" fillId="0" borderId="50" xfId="0" applyFont="1" applyBorder="1" applyAlignment="1" applyProtection="1">
      <alignment horizontal="left" vertical="top"/>
      <protection/>
    </xf>
    <xf numFmtId="0" fontId="2" fillId="0" borderId="41" xfId="0" applyFont="1" applyBorder="1" applyAlignment="1" applyProtection="1">
      <alignment horizontal="left" vertical="center"/>
      <protection/>
    </xf>
    <xf numFmtId="165" fontId="3" fillId="0" borderId="31" xfId="0" applyFont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166" fontId="12" fillId="0" borderId="52" xfId="0" applyFont="1" applyBorder="1" applyAlignment="1" applyProtection="1">
      <alignment horizontal="right" vertical="center"/>
      <protection/>
    </xf>
    <xf numFmtId="0" fontId="0" fillId="0" borderId="37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53" xfId="0" applyFont="1" applyBorder="1" applyAlignment="1" applyProtection="1">
      <alignment horizontal="left" vertical="center"/>
      <protection/>
    </xf>
    <xf numFmtId="0" fontId="2" fillId="0" borderId="46" xfId="0" applyFont="1" applyBorder="1" applyAlignment="1" applyProtection="1">
      <alignment horizontal="left"/>
      <protection/>
    </xf>
    <xf numFmtId="165" fontId="7" fillId="2" borderId="19" xfId="0" applyFont="1" applyFill="1" applyBorder="1" applyAlignment="1" applyProtection="1">
      <alignment horizontal="right" vertical="center"/>
      <protection locked="0"/>
    </xf>
    <xf numFmtId="166" fontId="0" fillId="2" borderId="31" xfId="0" applyFont="1" applyFill="1" applyBorder="1" applyAlignment="1" applyProtection="1">
      <alignment horizontal="right" vertical="center"/>
      <protection locked="0"/>
    </xf>
    <xf numFmtId="166" fontId="7" fillId="2" borderId="23" xfId="0" applyFont="1" applyFill="1" applyBorder="1" applyAlignment="1" applyProtection="1">
      <alignment horizontal="right" vertical="center"/>
      <protection locked="0"/>
    </xf>
    <xf numFmtId="166" fontId="7" fillId="2" borderId="31" xfId="0" applyFont="1" applyFill="1" applyBorder="1" applyAlignment="1" applyProtection="1">
      <alignment horizontal="right" vertical="center"/>
      <protection locked="0"/>
    </xf>
    <xf numFmtId="0" fontId="3" fillId="2" borderId="35" xfId="0" applyFont="1" applyFill="1" applyBorder="1" applyAlignment="1" applyProtection="1">
      <alignment horizontal="right" vertical="center"/>
      <protection locked="0"/>
    </xf>
    <xf numFmtId="166" fontId="7" fillId="2" borderId="14" xfId="0" applyFont="1" applyFill="1" applyBorder="1" applyAlignment="1" applyProtection="1">
      <alignment horizontal="right" vertical="center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164" fontId="3" fillId="0" borderId="30" xfId="0" applyFont="1" applyBorder="1" applyAlignment="1" applyProtection="1">
      <alignment horizontal="righ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164" fontId="3" fillId="0" borderId="0" xfId="0" applyFont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164" fontId="3" fillId="0" borderId="35" xfId="0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164" fontId="3" fillId="0" borderId="32" xfId="0" applyFont="1" applyBorder="1" applyAlignment="1" applyProtection="1">
      <alignment horizontal="right" vertical="center"/>
      <protection locked="0"/>
    </xf>
    <xf numFmtId="49" fontId="3" fillId="0" borderId="42" xfId="0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left" vertical="center" wrapText="1"/>
      <protection locked="0"/>
    </xf>
    <xf numFmtId="164" fontId="3" fillId="0" borderId="30" xfId="0" applyFont="1" applyBorder="1" applyAlignment="1" applyProtection="1">
      <alignment horizontal="left" vertical="center"/>
      <protection locked="0"/>
    </xf>
    <xf numFmtId="164" fontId="3" fillId="0" borderId="27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top" wrapText="1"/>
      <protection locked="0"/>
    </xf>
    <xf numFmtId="164" fontId="3" fillId="0" borderId="0" xfId="0" applyFont="1" applyAlignment="1" applyProtection="1">
      <alignment horizontal="left" vertical="center"/>
      <protection locked="0"/>
    </xf>
    <xf numFmtId="164" fontId="3" fillId="0" borderId="29" xfId="0" applyFont="1" applyBorder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left" vertical="top" wrapText="1"/>
      <protection locked="0"/>
    </xf>
    <xf numFmtId="164" fontId="3" fillId="0" borderId="33" xfId="0" applyFont="1" applyBorder="1" applyAlignment="1" applyProtection="1">
      <alignment horizontal="left" vertical="center"/>
      <protection locked="0"/>
    </xf>
    <xf numFmtId="164" fontId="3" fillId="0" borderId="34" xfId="0" applyFont="1" applyBorder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workbookViewId="0" topLeftCell="A25">
      <selection activeCell="P42" sqref="P42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3"/>
    </row>
    <row r="2" spans="1:19" ht="23.25" customHeight="1">
      <c r="A2" s="118"/>
      <c r="B2" s="119"/>
      <c r="C2" s="119"/>
      <c r="D2" s="119"/>
      <c r="E2" s="119"/>
      <c r="F2" s="119"/>
      <c r="G2" s="120" t="s">
        <v>0</v>
      </c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3"/>
    </row>
    <row r="3" spans="1:19" ht="12" customHeight="1" hidden="1">
      <c r="A3" s="121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4"/>
    </row>
    <row r="4" spans="1:19" ht="8.25" customHeight="1">
      <c r="A4" s="123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5"/>
    </row>
    <row r="5" spans="1:19" ht="24" customHeight="1">
      <c r="A5" s="125"/>
      <c r="B5" s="52" t="s">
        <v>1</v>
      </c>
      <c r="C5" s="52"/>
      <c r="D5" s="52"/>
      <c r="E5" s="232" t="s">
        <v>619</v>
      </c>
      <c r="F5" s="233"/>
      <c r="G5" s="233"/>
      <c r="H5" s="233"/>
      <c r="I5" s="233"/>
      <c r="J5" s="234"/>
      <c r="K5" s="52"/>
      <c r="L5" s="52"/>
      <c r="M5" s="52"/>
      <c r="N5" s="52"/>
      <c r="O5" s="52" t="s">
        <v>2</v>
      </c>
      <c r="P5" s="215" t="s">
        <v>3</v>
      </c>
      <c r="Q5" s="216"/>
      <c r="R5" s="217"/>
      <c r="S5" s="7"/>
    </row>
    <row r="6" spans="1:19" ht="17.25" customHeight="1" hidden="1">
      <c r="A6" s="125"/>
      <c r="B6" s="52" t="s">
        <v>4</v>
      </c>
      <c r="C6" s="52"/>
      <c r="D6" s="52"/>
      <c r="E6" s="127" t="s">
        <v>5</v>
      </c>
      <c r="F6" s="52"/>
      <c r="G6" s="52"/>
      <c r="H6" s="52"/>
      <c r="I6" s="52"/>
      <c r="J6" s="128"/>
      <c r="K6" s="52"/>
      <c r="L6" s="52"/>
      <c r="M6" s="52"/>
      <c r="N6" s="52"/>
      <c r="O6" s="52"/>
      <c r="P6" s="129"/>
      <c r="Q6" s="130"/>
      <c r="R6" s="128"/>
      <c r="S6" s="7"/>
    </row>
    <row r="7" spans="1:19" ht="24" customHeight="1">
      <c r="A7" s="125"/>
      <c r="B7" s="52" t="s">
        <v>6</v>
      </c>
      <c r="C7" s="52"/>
      <c r="D7" s="52"/>
      <c r="E7" s="235" t="s">
        <v>618</v>
      </c>
      <c r="F7" s="236"/>
      <c r="G7" s="236"/>
      <c r="H7" s="236"/>
      <c r="I7" s="236"/>
      <c r="J7" s="237"/>
      <c r="K7" s="52"/>
      <c r="L7" s="52"/>
      <c r="M7" s="52"/>
      <c r="N7" s="52"/>
      <c r="O7" s="52" t="s">
        <v>7</v>
      </c>
      <c r="P7" s="218"/>
      <c r="Q7" s="219"/>
      <c r="R7" s="220"/>
      <c r="S7" s="7"/>
    </row>
    <row r="8" spans="1:19" ht="17.25" customHeight="1" hidden="1">
      <c r="A8" s="125"/>
      <c r="B8" s="52" t="s">
        <v>8</v>
      </c>
      <c r="C8" s="52"/>
      <c r="D8" s="52"/>
      <c r="E8" s="131" t="s">
        <v>3</v>
      </c>
      <c r="F8" s="52"/>
      <c r="G8" s="52"/>
      <c r="H8" s="52"/>
      <c r="I8" s="52"/>
      <c r="J8" s="128"/>
      <c r="K8" s="52"/>
      <c r="L8" s="52"/>
      <c r="M8" s="52"/>
      <c r="N8" s="52"/>
      <c r="O8" s="52"/>
      <c r="P8" s="129"/>
      <c r="Q8" s="130"/>
      <c r="R8" s="128"/>
      <c r="S8" s="7"/>
    </row>
    <row r="9" spans="1:19" ht="24" customHeight="1">
      <c r="A9" s="125"/>
      <c r="B9" s="52" t="s">
        <v>9</v>
      </c>
      <c r="C9" s="52"/>
      <c r="D9" s="52"/>
      <c r="E9" s="238" t="s">
        <v>3</v>
      </c>
      <c r="F9" s="239"/>
      <c r="G9" s="239"/>
      <c r="H9" s="239"/>
      <c r="I9" s="239"/>
      <c r="J9" s="240"/>
      <c r="K9" s="52"/>
      <c r="L9" s="52"/>
      <c r="M9" s="52"/>
      <c r="N9" s="52"/>
      <c r="O9" s="52" t="s">
        <v>10</v>
      </c>
      <c r="P9" s="241"/>
      <c r="Q9" s="239"/>
      <c r="R9" s="240"/>
      <c r="S9" s="7"/>
    </row>
    <row r="10" spans="1:19" ht="17.25" customHeight="1" hidden="1">
      <c r="A10" s="125"/>
      <c r="B10" s="52" t="s">
        <v>11</v>
      </c>
      <c r="C10" s="52"/>
      <c r="D10" s="52"/>
      <c r="E10" s="132" t="s">
        <v>3</v>
      </c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130"/>
      <c r="Q10" s="130"/>
      <c r="R10" s="52"/>
      <c r="S10" s="7"/>
    </row>
    <row r="11" spans="1:19" ht="17.25" customHeight="1" hidden="1">
      <c r="A11" s="125"/>
      <c r="B11" s="52" t="s">
        <v>12</v>
      </c>
      <c r="C11" s="52"/>
      <c r="D11" s="52"/>
      <c r="E11" s="132" t="s">
        <v>3</v>
      </c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130"/>
      <c r="Q11" s="130"/>
      <c r="R11" s="52"/>
      <c r="S11" s="7"/>
    </row>
    <row r="12" spans="1:19" ht="17.25" customHeight="1" hidden="1">
      <c r="A12" s="125"/>
      <c r="B12" s="52" t="s">
        <v>13</v>
      </c>
      <c r="C12" s="52"/>
      <c r="D12" s="52"/>
      <c r="E12" s="132" t="s">
        <v>3</v>
      </c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130"/>
      <c r="Q12" s="130"/>
      <c r="R12" s="52"/>
      <c r="S12" s="7"/>
    </row>
    <row r="13" spans="1:19" ht="17.25" customHeight="1" hidden="1">
      <c r="A13" s="125"/>
      <c r="B13" s="52"/>
      <c r="C13" s="52"/>
      <c r="D13" s="52"/>
      <c r="E13" s="132" t="s">
        <v>3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130"/>
      <c r="Q13" s="130"/>
      <c r="R13" s="52"/>
      <c r="S13" s="7"/>
    </row>
    <row r="14" spans="1:19" ht="17.25" customHeight="1" hidden="1">
      <c r="A14" s="125"/>
      <c r="B14" s="52"/>
      <c r="C14" s="52"/>
      <c r="D14" s="52"/>
      <c r="E14" s="132" t="s">
        <v>3</v>
      </c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130"/>
      <c r="Q14" s="130"/>
      <c r="R14" s="52"/>
      <c r="S14" s="7"/>
    </row>
    <row r="15" spans="1:19" ht="17.25" customHeight="1" hidden="1">
      <c r="A15" s="125"/>
      <c r="B15" s="52"/>
      <c r="C15" s="52"/>
      <c r="D15" s="52"/>
      <c r="E15" s="132" t="s">
        <v>3</v>
      </c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30"/>
      <c r="Q15" s="130"/>
      <c r="R15" s="52"/>
      <c r="S15" s="7"/>
    </row>
    <row r="16" spans="1:19" ht="17.25" customHeight="1" hidden="1">
      <c r="A16" s="125"/>
      <c r="B16" s="52"/>
      <c r="C16" s="52"/>
      <c r="D16" s="52"/>
      <c r="E16" s="132" t="s">
        <v>3</v>
      </c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130"/>
      <c r="Q16" s="130"/>
      <c r="R16" s="52"/>
      <c r="S16" s="7"/>
    </row>
    <row r="17" spans="1:19" ht="17.25" customHeight="1" hidden="1">
      <c r="A17" s="125"/>
      <c r="B17" s="52"/>
      <c r="C17" s="52"/>
      <c r="D17" s="52"/>
      <c r="E17" s="132" t="s">
        <v>3</v>
      </c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130"/>
      <c r="Q17" s="130"/>
      <c r="R17" s="52"/>
      <c r="S17" s="7"/>
    </row>
    <row r="18" spans="1:19" ht="17.25" customHeight="1" hidden="1">
      <c r="A18" s="125"/>
      <c r="B18" s="52"/>
      <c r="C18" s="52"/>
      <c r="D18" s="52"/>
      <c r="E18" s="132" t="s">
        <v>3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130"/>
      <c r="Q18" s="130"/>
      <c r="R18" s="52"/>
      <c r="S18" s="7"/>
    </row>
    <row r="19" spans="1:19" ht="17.25" customHeight="1" hidden="1">
      <c r="A19" s="125"/>
      <c r="B19" s="52"/>
      <c r="C19" s="52"/>
      <c r="D19" s="52"/>
      <c r="E19" s="132" t="s">
        <v>3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130"/>
      <c r="Q19" s="130"/>
      <c r="R19" s="52"/>
      <c r="S19" s="7"/>
    </row>
    <row r="20" spans="1:19" ht="17.25" customHeight="1" hidden="1">
      <c r="A20" s="125"/>
      <c r="B20" s="52"/>
      <c r="C20" s="52"/>
      <c r="D20" s="52"/>
      <c r="E20" s="132" t="s">
        <v>3</v>
      </c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130"/>
      <c r="Q20" s="130"/>
      <c r="R20" s="52"/>
      <c r="S20" s="7"/>
    </row>
    <row r="21" spans="1:19" ht="17.25" customHeight="1" hidden="1">
      <c r="A21" s="125"/>
      <c r="B21" s="52"/>
      <c r="C21" s="52"/>
      <c r="D21" s="52"/>
      <c r="E21" s="132" t="s">
        <v>3</v>
      </c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130"/>
      <c r="Q21" s="130"/>
      <c r="R21" s="52"/>
      <c r="S21" s="7"/>
    </row>
    <row r="22" spans="1:19" ht="17.25" customHeight="1" hidden="1">
      <c r="A22" s="125"/>
      <c r="B22" s="52"/>
      <c r="C22" s="52"/>
      <c r="D22" s="52"/>
      <c r="E22" s="132" t="s">
        <v>3</v>
      </c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130"/>
      <c r="Q22" s="130"/>
      <c r="R22" s="52"/>
      <c r="S22" s="7"/>
    </row>
    <row r="23" spans="1:19" ht="17.25" customHeight="1" hidden="1">
      <c r="A23" s="125"/>
      <c r="B23" s="52"/>
      <c r="C23" s="52"/>
      <c r="D23" s="52"/>
      <c r="E23" s="132" t="s">
        <v>3</v>
      </c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130"/>
      <c r="Q23" s="130"/>
      <c r="R23" s="52"/>
      <c r="S23" s="7"/>
    </row>
    <row r="24" spans="1:19" ht="17.25" customHeight="1" hidden="1">
      <c r="A24" s="125"/>
      <c r="B24" s="52"/>
      <c r="C24" s="52"/>
      <c r="D24" s="52"/>
      <c r="E24" s="133" t="s">
        <v>3</v>
      </c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130"/>
      <c r="Q24" s="130"/>
      <c r="R24" s="52"/>
      <c r="S24" s="7"/>
    </row>
    <row r="25" spans="1:19" ht="17.25" customHeight="1">
      <c r="A25" s="125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 t="s">
        <v>14</v>
      </c>
      <c r="P25" s="52" t="s">
        <v>15</v>
      </c>
      <c r="Q25" s="52"/>
      <c r="R25" s="52"/>
      <c r="S25" s="7"/>
    </row>
    <row r="26" spans="1:19" ht="17.25" customHeight="1">
      <c r="A26" s="125"/>
      <c r="B26" s="52" t="s">
        <v>16</v>
      </c>
      <c r="C26" s="52"/>
      <c r="D26" s="52"/>
      <c r="E26" s="215" t="s">
        <v>620</v>
      </c>
      <c r="F26" s="221"/>
      <c r="G26" s="221"/>
      <c r="H26" s="221"/>
      <c r="I26" s="221"/>
      <c r="J26" s="217"/>
      <c r="K26" s="52"/>
      <c r="L26" s="52"/>
      <c r="M26" s="52"/>
      <c r="N26" s="52"/>
      <c r="O26" s="222"/>
      <c r="P26" s="223"/>
      <c r="Q26" s="224"/>
      <c r="R26" s="225"/>
      <c r="S26" s="7"/>
    </row>
    <row r="27" spans="1:19" ht="17.25" customHeight="1">
      <c r="A27" s="125"/>
      <c r="B27" s="52" t="s">
        <v>17</v>
      </c>
      <c r="C27" s="52"/>
      <c r="D27" s="52"/>
      <c r="E27" s="218" t="s">
        <v>18</v>
      </c>
      <c r="F27" s="74"/>
      <c r="G27" s="74"/>
      <c r="H27" s="74"/>
      <c r="I27" s="74"/>
      <c r="J27" s="220"/>
      <c r="K27" s="52"/>
      <c r="L27" s="52"/>
      <c r="M27" s="52"/>
      <c r="N27" s="52"/>
      <c r="O27" s="222"/>
      <c r="P27" s="223"/>
      <c r="Q27" s="224"/>
      <c r="R27" s="225"/>
      <c r="S27" s="7"/>
    </row>
    <row r="28" spans="1:19" ht="17.25" customHeight="1">
      <c r="A28" s="125"/>
      <c r="B28" s="52" t="s">
        <v>19</v>
      </c>
      <c r="C28" s="52"/>
      <c r="D28" s="52"/>
      <c r="E28" s="218" t="s">
        <v>20</v>
      </c>
      <c r="F28" s="74"/>
      <c r="G28" s="74"/>
      <c r="H28" s="74"/>
      <c r="I28" s="74"/>
      <c r="J28" s="220"/>
      <c r="K28" s="52"/>
      <c r="L28" s="52"/>
      <c r="M28" s="52"/>
      <c r="N28" s="52"/>
      <c r="O28" s="222"/>
      <c r="P28" s="223"/>
      <c r="Q28" s="224"/>
      <c r="R28" s="225"/>
      <c r="S28" s="7"/>
    </row>
    <row r="29" spans="1:19" ht="17.25" customHeight="1">
      <c r="A29" s="125"/>
      <c r="B29" s="52"/>
      <c r="C29" s="52"/>
      <c r="D29" s="52"/>
      <c r="E29" s="226"/>
      <c r="F29" s="227"/>
      <c r="G29" s="227"/>
      <c r="H29" s="227"/>
      <c r="I29" s="227"/>
      <c r="J29" s="228"/>
      <c r="K29" s="52"/>
      <c r="L29" s="52"/>
      <c r="M29" s="52"/>
      <c r="N29" s="52"/>
      <c r="O29" s="130"/>
      <c r="P29" s="130"/>
      <c r="Q29" s="130"/>
      <c r="R29" s="52"/>
      <c r="S29" s="7"/>
    </row>
    <row r="30" spans="1:19" ht="17.25" customHeight="1">
      <c r="A30" s="125"/>
      <c r="B30" s="52"/>
      <c r="C30" s="52"/>
      <c r="D30" s="52"/>
      <c r="E30" s="139" t="s">
        <v>21</v>
      </c>
      <c r="F30" s="52"/>
      <c r="G30" s="52" t="s">
        <v>22</v>
      </c>
      <c r="H30" s="52"/>
      <c r="I30" s="52"/>
      <c r="J30" s="52"/>
      <c r="K30" s="52"/>
      <c r="L30" s="52"/>
      <c r="M30" s="52"/>
      <c r="N30" s="52"/>
      <c r="O30" s="139" t="s">
        <v>23</v>
      </c>
      <c r="P30" s="130"/>
      <c r="Q30" s="130"/>
      <c r="R30" s="140"/>
      <c r="S30" s="7"/>
    </row>
    <row r="31" spans="1:19" ht="17.25" customHeight="1">
      <c r="A31" s="125"/>
      <c r="B31" s="52"/>
      <c r="C31" s="52"/>
      <c r="D31" s="52"/>
      <c r="E31" s="222"/>
      <c r="F31" s="74"/>
      <c r="G31" s="223" t="s">
        <v>24</v>
      </c>
      <c r="H31" s="229"/>
      <c r="I31" s="230"/>
      <c r="J31" s="52"/>
      <c r="K31" s="52"/>
      <c r="L31" s="52"/>
      <c r="M31" s="52"/>
      <c r="N31" s="52"/>
      <c r="O31" s="231" t="s">
        <v>25</v>
      </c>
      <c r="P31" s="130"/>
      <c r="Q31" s="130"/>
      <c r="R31" s="142"/>
      <c r="S31" s="7"/>
    </row>
    <row r="32" spans="1:19" ht="8.25" customHeight="1">
      <c r="A32" s="143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8"/>
    </row>
    <row r="33" spans="1:19" ht="20.25" customHeight="1">
      <c r="A33" s="145"/>
      <c r="B33" s="146"/>
      <c r="C33" s="146"/>
      <c r="D33" s="146"/>
      <c r="E33" s="147" t="s">
        <v>26</v>
      </c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9"/>
    </row>
    <row r="34" spans="1:19" ht="20.25" customHeight="1">
      <c r="A34" s="148" t="s">
        <v>27</v>
      </c>
      <c r="B34" s="149"/>
      <c r="C34" s="149"/>
      <c r="D34" s="150"/>
      <c r="E34" s="151" t="s">
        <v>28</v>
      </c>
      <c r="F34" s="150"/>
      <c r="G34" s="151" t="s">
        <v>29</v>
      </c>
      <c r="H34" s="149"/>
      <c r="I34" s="150"/>
      <c r="J34" s="151" t="s">
        <v>30</v>
      </c>
      <c r="K34" s="149"/>
      <c r="L34" s="151" t="s">
        <v>31</v>
      </c>
      <c r="M34" s="149"/>
      <c r="N34" s="149"/>
      <c r="O34" s="150"/>
      <c r="P34" s="151" t="s">
        <v>32</v>
      </c>
      <c r="Q34" s="149"/>
      <c r="R34" s="149"/>
      <c r="S34" s="10"/>
    </row>
    <row r="35" spans="1:19" ht="20.25" customHeight="1">
      <c r="A35" s="152"/>
      <c r="B35" s="153"/>
      <c r="C35" s="153"/>
      <c r="D35" s="209">
        <v>0</v>
      </c>
      <c r="E35" s="154">
        <f>IF(D35=0,0,R47/D35)</f>
        <v>0</v>
      </c>
      <c r="F35" s="155"/>
      <c r="G35" s="156"/>
      <c r="H35" s="153"/>
      <c r="I35" s="209">
        <v>0</v>
      </c>
      <c r="J35" s="154">
        <f>IF(I35=0,0,R47/I35)</f>
        <v>0</v>
      </c>
      <c r="K35" s="157"/>
      <c r="L35" s="156"/>
      <c r="M35" s="153"/>
      <c r="N35" s="153"/>
      <c r="O35" s="209">
        <v>0</v>
      </c>
      <c r="P35" s="156"/>
      <c r="Q35" s="153"/>
      <c r="R35" s="158">
        <f>IF(O35=0,0,R47/O35)</f>
        <v>0</v>
      </c>
      <c r="S35" s="11"/>
    </row>
    <row r="36" spans="1:19" ht="20.25" customHeight="1">
      <c r="A36" s="145"/>
      <c r="B36" s="146"/>
      <c r="C36" s="146"/>
      <c r="D36" s="146"/>
      <c r="E36" s="147" t="s">
        <v>33</v>
      </c>
      <c r="F36" s="146"/>
      <c r="G36" s="146"/>
      <c r="H36" s="146"/>
      <c r="I36" s="146"/>
      <c r="J36" s="159" t="s">
        <v>34</v>
      </c>
      <c r="K36" s="146"/>
      <c r="L36" s="146"/>
      <c r="M36" s="146"/>
      <c r="N36" s="146"/>
      <c r="O36" s="146"/>
      <c r="P36" s="146"/>
      <c r="Q36" s="146"/>
      <c r="R36" s="146"/>
      <c r="S36" s="9"/>
    </row>
    <row r="37" spans="1:19" ht="20.25" customHeight="1">
      <c r="A37" s="160" t="s">
        <v>35</v>
      </c>
      <c r="B37" s="161"/>
      <c r="C37" s="162" t="s">
        <v>36</v>
      </c>
      <c r="D37" s="163"/>
      <c r="E37" s="163"/>
      <c r="F37" s="164"/>
      <c r="G37" s="160" t="s">
        <v>37</v>
      </c>
      <c r="H37" s="165"/>
      <c r="I37" s="162" t="s">
        <v>38</v>
      </c>
      <c r="J37" s="163"/>
      <c r="K37" s="163"/>
      <c r="L37" s="160" t="s">
        <v>39</v>
      </c>
      <c r="M37" s="165"/>
      <c r="N37" s="162" t="s">
        <v>40</v>
      </c>
      <c r="O37" s="163"/>
      <c r="P37" s="163"/>
      <c r="Q37" s="163"/>
      <c r="R37" s="163"/>
      <c r="S37" s="12"/>
    </row>
    <row r="38" spans="1:19" ht="20.25" customHeight="1">
      <c r="A38" s="166">
        <v>1</v>
      </c>
      <c r="B38" s="167" t="s">
        <v>41</v>
      </c>
      <c r="C38" s="126"/>
      <c r="D38" s="168" t="s">
        <v>42</v>
      </c>
      <c r="E38" s="169">
        <f>SUMIF(Rozpocet!O5:O265,8,Rozpocet!I5:I265)</f>
        <v>0</v>
      </c>
      <c r="F38" s="170"/>
      <c r="G38" s="166">
        <v>8</v>
      </c>
      <c r="H38" s="171" t="s">
        <v>43</v>
      </c>
      <c r="I38" s="136"/>
      <c r="J38" s="210">
        <v>0</v>
      </c>
      <c r="K38" s="172"/>
      <c r="L38" s="166">
        <v>13</v>
      </c>
      <c r="M38" s="135" t="s">
        <v>44</v>
      </c>
      <c r="N38" s="141"/>
      <c r="O38" s="141"/>
      <c r="P38" s="213"/>
      <c r="Q38" s="173" t="s">
        <v>45</v>
      </c>
      <c r="R38" s="212">
        <v>0</v>
      </c>
      <c r="S38" s="13"/>
    </row>
    <row r="39" spans="1:19" ht="20.25" customHeight="1">
      <c r="A39" s="166">
        <v>2</v>
      </c>
      <c r="B39" s="174"/>
      <c r="C39" s="138"/>
      <c r="D39" s="168" t="s">
        <v>46</v>
      </c>
      <c r="E39" s="169">
        <f>SUMIF(Rozpocet!O10:O265,4,Rozpocet!I10:I265)</f>
        <v>0</v>
      </c>
      <c r="F39" s="170"/>
      <c r="G39" s="166">
        <v>9</v>
      </c>
      <c r="H39" s="52" t="s">
        <v>47</v>
      </c>
      <c r="I39" s="168"/>
      <c r="J39" s="210">
        <v>0</v>
      </c>
      <c r="K39" s="172"/>
      <c r="L39" s="166">
        <v>14</v>
      </c>
      <c r="M39" s="135" t="s">
        <v>48</v>
      </c>
      <c r="N39" s="141"/>
      <c r="O39" s="141"/>
      <c r="P39" s="213"/>
      <c r="Q39" s="173" t="s">
        <v>45</v>
      </c>
      <c r="R39" s="212">
        <v>0</v>
      </c>
      <c r="S39" s="13"/>
    </row>
    <row r="40" spans="1:19" ht="20.25" customHeight="1">
      <c r="A40" s="166">
        <v>3</v>
      </c>
      <c r="B40" s="167" t="s">
        <v>49</v>
      </c>
      <c r="C40" s="126"/>
      <c r="D40" s="168" t="s">
        <v>42</v>
      </c>
      <c r="E40" s="169">
        <f>SUMIF(Rozpocet!O11:O265,32,Rozpocet!I11:I265)</f>
        <v>0</v>
      </c>
      <c r="F40" s="170"/>
      <c r="G40" s="166">
        <v>10</v>
      </c>
      <c r="H40" s="171" t="s">
        <v>50</v>
      </c>
      <c r="I40" s="136"/>
      <c r="J40" s="210">
        <v>0</v>
      </c>
      <c r="K40" s="172"/>
      <c r="L40" s="166">
        <v>15</v>
      </c>
      <c r="M40" s="135" t="s">
        <v>51</v>
      </c>
      <c r="N40" s="141"/>
      <c r="O40" s="141"/>
      <c r="P40" s="213"/>
      <c r="Q40" s="173" t="s">
        <v>45</v>
      </c>
      <c r="R40" s="212">
        <v>0</v>
      </c>
      <c r="S40" s="13"/>
    </row>
    <row r="41" spans="1:19" ht="20.25" customHeight="1">
      <c r="A41" s="166">
        <v>4</v>
      </c>
      <c r="B41" s="174"/>
      <c r="C41" s="138"/>
      <c r="D41" s="168" t="s">
        <v>46</v>
      </c>
      <c r="E41" s="169">
        <f>SUMIF(Rozpocet!O12:O265,16,Rozpocet!I12:I265)+SUMIF(Rozpocet!O12:O265,128,Rozpocet!I12:I265)</f>
        <v>0</v>
      </c>
      <c r="F41" s="170"/>
      <c r="G41" s="166">
        <v>11</v>
      </c>
      <c r="H41" s="171"/>
      <c r="I41" s="136"/>
      <c r="J41" s="210">
        <v>0</v>
      </c>
      <c r="K41" s="172"/>
      <c r="L41" s="166">
        <v>16</v>
      </c>
      <c r="M41" s="135" t="s">
        <v>52</v>
      </c>
      <c r="N41" s="141"/>
      <c r="O41" s="141"/>
      <c r="P41" s="213"/>
      <c r="Q41" s="173" t="s">
        <v>45</v>
      </c>
      <c r="R41" s="212">
        <v>0</v>
      </c>
      <c r="S41" s="13"/>
    </row>
    <row r="42" spans="1:19" ht="20.25" customHeight="1">
      <c r="A42" s="166">
        <v>5</v>
      </c>
      <c r="B42" s="167" t="s">
        <v>53</v>
      </c>
      <c r="C42" s="126"/>
      <c r="D42" s="168" t="s">
        <v>42</v>
      </c>
      <c r="E42" s="169">
        <f>SUMIF(Rozpocet!O13:O265,256,Rozpocet!I13:I265)</f>
        <v>0</v>
      </c>
      <c r="F42" s="170"/>
      <c r="G42" s="175"/>
      <c r="H42" s="141"/>
      <c r="I42" s="136"/>
      <c r="J42" s="176"/>
      <c r="K42" s="172"/>
      <c r="L42" s="166">
        <v>17</v>
      </c>
      <c r="M42" s="135" t="s">
        <v>54</v>
      </c>
      <c r="N42" s="141"/>
      <c r="O42" s="141"/>
      <c r="P42" s="213"/>
      <c r="Q42" s="173" t="s">
        <v>45</v>
      </c>
      <c r="R42" s="212">
        <v>0</v>
      </c>
      <c r="S42" s="13"/>
    </row>
    <row r="43" spans="1:19" ht="20.25" customHeight="1">
      <c r="A43" s="166">
        <v>6</v>
      </c>
      <c r="B43" s="174"/>
      <c r="C43" s="138"/>
      <c r="D43" s="168" t="s">
        <v>46</v>
      </c>
      <c r="E43" s="169">
        <f>SUMIF(Rozpocet!O14:O265,64,Rozpocet!I14:I265)</f>
        <v>0</v>
      </c>
      <c r="F43" s="170"/>
      <c r="G43" s="175"/>
      <c r="H43" s="141"/>
      <c r="I43" s="136"/>
      <c r="J43" s="176"/>
      <c r="K43" s="172"/>
      <c r="L43" s="166">
        <v>18</v>
      </c>
      <c r="M43" s="171" t="s">
        <v>55</v>
      </c>
      <c r="N43" s="141"/>
      <c r="O43" s="141"/>
      <c r="P43" s="141"/>
      <c r="Q43" s="136"/>
      <c r="R43" s="169">
        <f>SUMIF(Rozpocet!O14:O265,1024,Rozpocet!I14:I265)</f>
        <v>0</v>
      </c>
      <c r="S43" s="13"/>
    </row>
    <row r="44" spans="1:19" ht="20.25" customHeight="1">
      <c r="A44" s="166">
        <v>7</v>
      </c>
      <c r="B44" s="177" t="s">
        <v>56</v>
      </c>
      <c r="C44" s="141"/>
      <c r="D44" s="136"/>
      <c r="E44" s="178">
        <f>SUM(E38:E43)</f>
        <v>0</v>
      </c>
      <c r="F44" s="179"/>
      <c r="G44" s="166">
        <v>12</v>
      </c>
      <c r="H44" s="177" t="s">
        <v>57</v>
      </c>
      <c r="I44" s="136"/>
      <c r="J44" s="180">
        <f>SUM(J38:J41)</f>
        <v>0</v>
      </c>
      <c r="K44" s="181"/>
      <c r="L44" s="166">
        <v>19</v>
      </c>
      <c r="M44" s="167" t="s">
        <v>58</v>
      </c>
      <c r="N44" s="134"/>
      <c r="O44" s="134"/>
      <c r="P44" s="134"/>
      <c r="Q44" s="182"/>
      <c r="R44" s="178">
        <f>SUM(R38:R43)</f>
        <v>0</v>
      </c>
      <c r="S44" s="9"/>
    </row>
    <row r="45" spans="1:19" ht="20.25" customHeight="1">
      <c r="A45" s="183">
        <v>20</v>
      </c>
      <c r="B45" s="184" t="s">
        <v>59</v>
      </c>
      <c r="C45" s="185"/>
      <c r="D45" s="186"/>
      <c r="E45" s="187">
        <f>SUMIF(Rozpocet!O14:O265,512,Rozpocet!I14:I265)</f>
        <v>0</v>
      </c>
      <c r="F45" s="188"/>
      <c r="G45" s="183">
        <v>21</v>
      </c>
      <c r="H45" s="184" t="s">
        <v>60</v>
      </c>
      <c r="I45" s="186"/>
      <c r="J45" s="211">
        <v>0</v>
      </c>
      <c r="K45" s="189">
        <f>M49</f>
        <v>20</v>
      </c>
      <c r="L45" s="183">
        <v>22</v>
      </c>
      <c r="M45" s="184" t="s">
        <v>61</v>
      </c>
      <c r="N45" s="185"/>
      <c r="O45" s="185"/>
      <c r="P45" s="185"/>
      <c r="Q45" s="186"/>
      <c r="R45" s="187">
        <f>SUMIF(Rozpocet!O14:O265,"&lt;4",Rozpocet!I14:I265)+SUMIF(Rozpocet!O14:O265,"&gt;1024",Rozpocet!I14:I265)</f>
        <v>0</v>
      </c>
      <c r="S45" s="8"/>
    </row>
    <row r="46" spans="1:19" ht="20.25" customHeight="1">
      <c r="A46" s="190" t="s">
        <v>17</v>
      </c>
      <c r="B46" s="124"/>
      <c r="C46" s="124"/>
      <c r="D46" s="124"/>
      <c r="E46" s="124"/>
      <c r="F46" s="191"/>
      <c r="G46" s="192"/>
      <c r="H46" s="124"/>
      <c r="I46" s="124"/>
      <c r="J46" s="124"/>
      <c r="K46" s="124"/>
      <c r="L46" s="160" t="s">
        <v>62</v>
      </c>
      <c r="M46" s="150"/>
      <c r="N46" s="162" t="s">
        <v>63</v>
      </c>
      <c r="O46" s="149"/>
      <c r="P46" s="149"/>
      <c r="Q46" s="149"/>
      <c r="R46" s="149"/>
      <c r="S46" s="10"/>
    </row>
    <row r="47" spans="1:19" ht="20.25" customHeight="1">
      <c r="A47" s="125"/>
      <c r="B47" s="52"/>
      <c r="C47" s="52"/>
      <c r="D47" s="52"/>
      <c r="E47" s="52"/>
      <c r="F47" s="128"/>
      <c r="G47" s="193"/>
      <c r="H47" s="52"/>
      <c r="I47" s="52"/>
      <c r="J47" s="52"/>
      <c r="K47" s="52"/>
      <c r="L47" s="166">
        <v>23</v>
      </c>
      <c r="M47" s="171" t="s">
        <v>64</v>
      </c>
      <c r="N47" s="141"/>
      <c r="O47" s="141"/>
      <c r="P47" s="141"/>
      <c r="Q47" s="170"/>
      <c r="R47" s="178">
        <f>ROUND(E44+J44+R44+E45+J45+R45,2)</f>
        <v>0</v>
      </c>
      <c r="S47" s="14">
        <f>E44+J44+R44+E45+J45+R45</f>
        <v>0</v>
      </c>
    </row>
    <row r="48" spans="1:19" ht="20.25" customHeight="1">
      <c r="A48" s="194" t="s">
        <v>65</v>
      </c>
      <c r="B48" s="137"/>
      <c r="C48" s="137"/>
      <c r="D48" s="137"/>
      <c r="E48" s="137"/>
      <c r="F48" s="138"/>
      <c r="G48" s="195" t="s">
        <v>66</v>
      </c>
      <c r="H48" s="137"/>
      <c r="I48" s="137"/>
      <c r="J48" s="137"/>
      <c r="K48" s="137"/>
      <c r="L48" s="166">
        <v>24</v>
      </c>
      <c r="M48" s="196">
        <v>14</v>
      </c>
      <c r="N48" s="138" t="s">
        <v>45</v>
      </c>
      <c r="O48" s="197">
        <f>R47-O49</f>
        <v>0</v>
      </c>
      <c r="P48" s="141" t="s">
        <v>67</v>
      </c>
      <c r="Q48" s="136"/>
      <c r="R48" s="198">
        <f>ROUNDUP(O48*M48/100,1)</f>
        <v>0</v>
      </c>
      <c r="S48" s="15">
        <f>O48*M48/100</f>
        <v>0</v>
      </c>
    </row>
    <row r="49" spans="1:19" ht="20.25" customHeight="1">
      <c r="A49" s="199" t="s">
        <v>16</v>
      </c>
      <c r="B49" s="134"/>
      <c r="C49" s="134"/>
      <c r="D49" s="134"/>
      <c r="E49" s="134"/>
      <c r="F49" s="126"/>
      <c r="G49" s="200"/>
      <c r="H49" s="134"/>
      <c r="I49" s="134"/>
      <c r="J49" s="134"/>
      <c r="K49" s="134"/>
      <c r="L49" s="166">
        <v>25</v>
      </c>
      <c r="M49" s="201">
        <v>20</v>
      </c>
      <c r="N49" s="136" t="s">
        <v>45</v>
      </c>
      <c r="O49" s="197">
        <f>ROUND(SUMIF(Rozpocet!N14:N265,M49,Rozpocet!I14:I265)+SUMIF(P38:P42,M49,R38:R42)+IF(K45=M49,J45,0),2)</f>
        <v>0</v>
      </c>
      <c r="P49" s="141" t="s">
        <v>67</v>
      </c>
      <c r="Q49" s="136"/>
      <c r="R49" s="169">
        <f>ROUNDUP(O49*M49/100,1)</f>
        <v>0</v>
      </c>
      <c r="S49" s="16">
        <f>O49*M49/100</f>
        <v>0</v>
      </c>
    </row>
    <row r="50" spans="1:19" ht="20.25" customHeight="1">
      <c r="A50" s="125"/>
      <c r="B50" s="52"/>
      <c r="C50" s="52"/>
      <c r="D50" s="52"/>
      <c r="E50" s="52"/>
      <c r="F50" s="128"/>
      <c r="G50" s="193"/>
      <c r="H50" s="52"/>
      <c r="I50" s="52"/>
      <c r="J50" s="52"/>
      <c r="K50" s="52"/>
      <c r="L50" s="183">
        <v>26</v>
      </c>
      <c r="M50" s="202" t="s">
        <v>68</v>
      </c>
      <c r="N50" s="185"/>
      <c r="O50" s="185"/>
      <c r="P50" s="185"/>
      <c r="Q50" s="203"/>
      <c r="R50" s="204">
        <f>R47+R48+R49</f>
        <v>0</v>
      </c>
      <c r="S50" s="17"/>
    </row>
    <row r="51" spans="1:19" ht="20.25" customHeight="1">
      <c r="A51" s="194" t="s">
        <v>65</v>
      </c>
      <c r="B51" s="137"/>
      <c r="C51" s="137"/>
      <c r="D51" s="137"/>
      <c r="E51" s="137"/>
      <c r="F51" s="138"/>
      <c r="G51" s="195" t="s">
        <v>66</v>
      </c>
      <c r="H51" s="137"/>
      <c r="I51" s="137"/>
      <c r="J51" s="137"/>
      <c r="K51" s="137"/>
      <c r="L51" s="160" t="s">
        <v>69</v>
      </c>
      <c r="M51" s="150"/>
      <c r="N51" s="162" t="s">
        <v>70</v>
      </c>
      <c r="O51" s="149"/>
      <c r="P51" s="149"/>
      <c r="Q51" s="149"/>
      <c r="R51" s="205"/>
      <c r="S51" s="10"/>
    </row>
    <row r="52" spans="1:19" ht="20.25" customHeight="1">
      <c r="A52" s="199" t="s">
        <v>19</v>
      </c>
      <c r="B52" s="134"/>
      <c r="C52" s="134"/>
      <c r="D52" s="134"/>
      <c r="E52" s="134"/>
      <c r="F52" s="126"/>
      <c r="G52" s="200"/>
      <c r="H52" s="134"/>
      <c r="I52" s="134"/>
      <c r="J52" s="134"/>
      <c r="K52" s="134"/>
      <c r="L52" s="166">
        <v>27</v>
      </c>
      <c r="M52" s="171" t="s">
        <v>71</v>
      </c>
      <c r="N52" s="141"/>
      <c r="O52" s="141"/>
      <c r="P52" s="141"/>
      <c r="Q52" s="136"/>
      <c r="R52" s="212">
        <v>0</v>
      </c>
      <c r="S52" s="13"/>
    </row>
    <row r="53" spans="1:19" ht="20.25" customHeight="1">
      <c r="A53" s="125"/>
      <c r="B53" s="52"/>
      <c r="C53" s="52"/>
      <c r="D53" s="52"/>
      <c r="E53" s="52"/>
      <c r="F53" s="128"/>
      <c r="G53" s="193"/>
      <c r="H53" s="52"/>
      <c r="I53" s="52"/>
      <c r="J53" s="52"/>
      <c r="K53" s="52"/>
      <c r="L53" s="166">
        <v>28</v>
      </c>
      <c r="M53" s="171" t="s">
        <v>72</v>
      </c>
      <c r="N53" s="141"/>
      <c r="O53" s="141"/>
      <c r="P53" s="141"/>
      <c r="Q53" s="136"/>
      <c r="R53" s="212">
        <v>0</v>
      </c>
      <c r="S53" s="13"/>
    </row>
    <row r="54" spans="1:19" ht="20.25" customHeight="1">
      <c r="A54" s="206" t="s">
        <v>65</v>
      </c>
      <c r="B54" s="144"/>
      <c r="C54" s="144"/>
      <c r="D54" s="144"/>
      <c r="E54" s="144"/>
      <c r="F54" s="207"/>
      <c r="G54" s="208" t="s">
        <v>66</v>
      </c>
      <c r="H54" s="144"/>
      <c r="I54" s="144"/>
      <c r="J54" s="144"/>
      <c r="K54" s="144"/>
      <c r="L54" s="183">
        <v>29</v>
      </c>
      <c r="M54" s="184" t="s">
        <v>73</v>
      </c>
      <c r="N54" s="185"/>
      <c r="O54" s="185"/>
      <c r="P54" s="185"/>
      <c r="Q54" s="186"/>
      <c r="R54" s="214">
        <v>0</v>
      </c>
      <c r="S54" s="18"/>
    </row>
  </sheetData>
  <sheetProtection password="CC35" sheet="1" objects="1" scenarios="1"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 topLeftCell="A1">
      <pane ySplit="13" topLeftCell="BM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01" t="s">
        <v>74</v>
      </c>
      <c r="B1" s="102"/>
      <c r="C1" s="102"/>
      <c r="D1" s="102"/>
      <c r="E1" s="102"/>
    </row>
    <row r="2" spans="1:5" ht="12" customHeight="1">
      <c r="A2" s="103" t="s">
        <v>75</v>
      </c>
      <c r="B2" s="104" t="str">
        <f>'Krycí list'!E5</f>
        <v>Cyklostezky-úsek Seidlerovo nábřeží,Slezskoostravský hrad   </v>
      </c>
      <c r="C2" s="105"/>
      <c r="D2" s="105"/>
      <c r="E2" s="105"/>
    </row>
    <row r="3" spans="1:5" ht="12" customHeight="1">
      <c r="A3" s="103" t="s">
        <v>76</v>
      </c>
      <c r="B3" s="104" t="str">
        <f>'Krycí list'!E7</f>
        <v>SO 01.1 Komunikace</v>
      </c>
      <c r="C3" s="106"/>
      <c r="D3" s="104"/>
      <c r="E3" s="107"/>
    </row>
    <row r="4" spans="1:5" ht="12" customHeight="1">
      <c r="A4" s="103" t="s">
        <v>77</v>
      </c>
      <c r="B4" s="104" t="str">
        <f>'Krycí list'!E9</f>
        <v> </v>
      </c>
      <c r="C4" s="106"/>
      <c r="D4" s="104"/>
      <c r="E4" s="107"/>
    </row>
    <row r="5" spans="1:5" ht="12" customHeight="1">
      <c r="A5" s="104" t="s">
        <v>78</v>
      </c>
      <c r="B5" s="104" t="str">
        <f>'Krycí list'!P5</f>
        <v> </v>
      </c>
      <c r="C5" s="106"/>
      <c r="D5" s="104"/>
      <c r="E5" s="107"/>
    </row>
    <row r="6" spans="1:5" ht="6" customHeight="1">
      <c r="A6" s="104"/>
      <c r="B6" s="104"/>
      <c r="C6" s="106"/>
      <c r="D6" s="104"/>
      <c r="E6" s="107"/>
    </row>
    <row r="7" spans="1:5" ht="12" customHeight="1">
      <c r="A7" s="104" t="s">
        <v>79</v>
      </c>
      <c r="B7" s="104" t="str">
        <f>'Krycí list'!E26</f>
        <v>Statutární město Ostrava</v>
      </c>
      <c r="C7" s="106"/>
      <c r="D7" s="104"/>
      <c r="E7" s="107"/>
    </row>
    <row r="8" spans="1:5" ht="12" customHeight="1">
      <c r="A8" s="104" t="s">
        <v>80</v>
      </c>
      <c r="B8" s="104" t="str">
        <f>'Krycí list'!E28</f>
        <v>Hutní projekt Ostrava a.s.</v>
      </c>
      <c r="C8" s="106"/>
      <c r="D8" s="104"/>
      <c r="E8" s="107"/>
    </row>
    <row r="9" spans="1:5" ht="12" customHeight="1">
      <c r="A9" s="104" t="s">
        <v>81</v>
      </c>
      <c r="B9" s="76" t="s">
        <v>25</v>
      </c>
      <c r="C9" s="106"/>
      <c r="D9" s="104"/>
      <c r="E9" s="107"/>
    </row>
    <row r="10" spans="1:5" ht="6" customHeight="1">
      <c r="A10" s="102"/>
      <c r="B10" s="102"/>
      <c r="C10" s="102"/>
      <c r="D10" s="102"/>
      <c r="E10" s="102"/>
    </row>
    <row r="11" spans="1:5" ht="12" customHeight="1">
      <c r="A11" s="35" t="s">
        <v>82</v>
      </c>
      <c r="B11" s="36" t="s">
        <v>83</v>
      </c>
      <c r="C11" s="108" t="s">
        <v>84</v>
      </c>
      <c r="D11" s="109" t="s">
        <v>85</v>
      </c>
      <c r="E11" s="108" t="s">
        <v>86</v>
      </c>
    </row>
    <row r="12" spans="1:5" ht="12" customHeight="1">
      <c r="A12" s="37">
        <v>1</v>
      </c>
      <c r="B12" s="38">
        <v>2</v>
      </c>
      <c r="C12" s="110">
        <v>3</v>
      </c>
      <c r="D12" s="111">
        <v>4</v>
      </c>
      <c r="E12" s="110">
        <v>5</v>
      </c>
    </row>
    <row r="13" spans="1:5" ht="3.75" customHeight="1">
      <c r="A13" s="112"/>
      <c r="B13" s="113"/>
      <c r="C13" s="113"/>
      <c r="D13" s="113"/>
      <c r="E13" s="114"/>
    </row>
    <row r="14" spans="1:5" s="24" customFormat="1" ht="12.75" customHeight="1">
      <c r="A14" s="115" t="str">
        <f>Rozpocet!D14</f>
        <v>HSV</v>
      </c>
      <c r="B14" s="97" t="str">
        <f>Rozpocet!E14</f>
        <v>Práce a dodávky HSV</v>
      </c>
      <c r="C14" s="116">
        <f>Rozpocet!I14</f>
        <v>0</v>
      </c>
      <c r="D14" s="117">
        <f>Rozpocet!K14</f>
        <v>0</v>
      </c>
      <c r="E14" s="117">
        <f>Rozpocet!M14</f>
        <v>0</v>
      </c>
    </row>
    <row r="15" spans="1:5" s="24" customFormat="1" ht="12.75" customHeight="1">
      <c r="A15" s="42" t="str">
        <f>Rozpocet!D15</f>
        <v>00</v>
      </c>
      <c r="B15" s="43" t="str">
        <f>Rozpocet!E15</f>
        <v>Sanace podloží</v>
      </c>
      <c r="C15" s="79">
        <f>Rozpocet!I15</f>
        <v>0</v>
      </c>
      <c r="D15" s="80">
        <f>Rozpocet!K15</f>
        <v>0</v>
      </c>
      <c r="E15" s="80">
        <f>Rozpocet!M15</f>
        <v>0</v>
      </c>
    </row>
    <row r="16" spans="1:5" s="24" customFormat="1" ht="12.75" customHeight="1">
      <c r="A16" s="42" t="str">
        <f>Rozpocet!D23</f>
        <v>1</v>
      </c>
      <c r="B16" s="43" t="str">
        <f>Rozpocet!E23</f>
        <v>Zemní práce</v>
      </c>
      <c r="C16" s="79">
        <f>Rozpocet!I23</f>
        <v>0</v>
      </c>
      <c r="D16" s="80">
        <f>Rozpocet!K23</f>
        <v>0</v>
      </c>
      <c r="E16" s="80">
        <f>Rozpocet!M23</f>
        <v>0</v>
      </c>
    </row>
    <row r="17" spans="1:5" s="24" customFormat="1" ht="12.75" customHeight="1">
      <c r="A17" s="42" t="str">
        <f>Rozpocet!D72</f>
        <v>2</v>
      </c>
      <c r="B17" s="43" t="str">
        <f>Rozpocet!E72</f>
        <v>Zakládání</v>
      </c>
      <c r="C17" s="79">
        <f>Rozpocet!I72</f>
        <v>0</v>
      </c>
      <c r="D17" s="80">
        <f>Rozpocet!K72</f>
        <v>0</v>
      </c>
      <c r="E17" s="80">
        <f>Rozpocet!M72</f>
        <v>0</v>
      </c>
    </row>
    <row r="18" spans="1:5" s="24" customFormat="1" ht="12.75" customHeight="1">
      <c r="A18" s="42" t="str">
        <f>Rozpocet!D83</f>
        <v>3</v>
      </c>
      <c r="B18" s="43" t="str">
        <f>Rozpocet!E83</f>
        <v>Svislé a kompletní konstrukce</v>
      </c>
      <c r="C18" s="79">
        <f>Rozpocet!I83</f>
        <v>0</v>
      </c>
      <c r="D18" s="80">
        <f>Rozpocet!K83</f>
        <v>0</v>
      </c>
      <c r="E18" s="80">
        <f>Rozpocet!M83</f>
        <v>0</v>
      </c>
    </row>
    <row r="19" spans="1:5" s="24" customFormat="1" ht="12.75" customHeight="1">
      <c r="A19" s="42" t="str">
        <f>Rozpocet!D93</f>
        <v>4</v>
      </c>
      <c r="B19" s="43" t="str">
        <f>Rozpocet!E93</f>
        <v>Vodorovné konstrukce</v>
      </c>
      <c r="C19" s="79">
        <f>Rozpocet!I93</f>
        <v>0</v>
      </c>
      <c r="D19" s="80">
        <f>Rozpocet!K93</f>
        <v>0</v>
      </c>
      <c r="E19" s="80">
        <f>Rozpocet!M93</f>
        <v>0</v>
      </c>
    </row>
    <row r="20" spans="1:5" s="24" customFormat="1" ht="12.75" customHeight="1">
      <c r="A20" s="42" t="str">
        <f>Rozpocet!D116</f>
        <v>5</v>
      </c>
      <c r="B20" s="43" t="str">
        <f>Rozpocet!E116</f>
        <v>Komunikace</v>
      </c>
      <c r="C20" s="79">
        <f>Rozpocet!I116</f>
        <v>0</v>
      </c>
      <c r="D20" s="80">
        <f>Rozpocet!K116</f>
        <v>0</v>
      </c>
      <c r="E20" s="80">
        <f>Rozpocet!M116</f>
        <v>0</v>
      </c>
    </row>
    <row r="21" spans="1:5" s="24" customFormat="1" ht="12.75" customHeight="1">
      <c r="A21" s="42" t="str">
        <f>Rozpocet!D165</f>
        <v>8</v>
      </c>
      <c r="B21" s="43" t="str">
        <f>Rozpocet!E165</f>
        <v>Trubní vedení</v>
      </c>
      <c r="C21" s="79">
        <f>Rozpocet!I165</f>
        <v>0</v>
      </c>
      <c r="D21" s="80">
        <f>Rozpocet!K165</f>
        <v>0</v>
      </c>
      <c r="E21" s="80">
        <f>Rozpocet!M165</f>
        <v>0</v>
      </c>
    </row>
    <row r="22" spans="1:5" s="24" customFormat="1" ht="12.75" customHeight="1">
      <c r="A22" s="42" t="str">
        <f>Rozpocet!D184</f>
        <v>9</v>
      </c>
      <c r="B22" s="43" t="str">
        <f>Rozpocet!E184</f>
        <v>Ostatní konstrukce a práce-bourání</v>
      </c>
      <c r="C22" s="79">
        <f>Rozpocet!I184</f>
        <v>0</v>
      </c>
      <c r="D22" s="80">
        <f>Rozpocet!K184</f>
        <v>0</v>
      </c>
      <c r="E22" s="80">
        <f>Rozpocet!M184</f>
        <v>0</v>
      </c>
    </row>
    <row r="23" spans="1:5" s="24" customFormat="1" ht="12.75" customHeight="1">
      <c r="A23" s="63" t="str">
        <f>Rozpocet!D263</f>
        <v>99</v>
      </c>
      <c r="B23" s="64" t="str">
        <f>Rozpocet!E263</f>
        <v>Přesun hmot</v>
      </c>
      <c r="C23" s="85">
        <f>Rozpocet!I263</f>
        <v>0</v>
      </c>
      <c r="D23" s="86">
        <f>Rozpocet!K263</f>
        <v>0</v>
      </c>
      <c r="E23" s="86">
        <f>Rozpocet!M263</f>
        <v>0</v>
      </c>
    </row>
    <row r="24" spans="1:5" s="25" customFormat="1" ht="12.75" customHeight="1">
      <c r="A24" s="65"/>
      <c r="B24" s="66" t="s">
        <v>87</v>
      </c>
      <c r="C24" s="87">
        <f>Rozpocet!I265</f>
        <v>0</v>
      </c>
      <c r="D24" s="88">
        <f>Rozpocet!K265</f>
        <v>0</v>
      </c>
      <c r="E24" s="88">
        <f>Rozpocet!M265</f>
        <v>0</v>
      </c>
    </row>
  </sheetData>
  <sheetProtection password="CC35" sheet="1" objects="1" scenarios="1"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65"/>
  <sheetViews>
    <sheetView showGridLines="0" workbookViewId="0" topLeftCell="A1">
      <pane ySplit="13" topLeftCell="BM131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9" t="s">
        <v>88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/>
      <c r="P1" s="27"/>
      <c r="Q1" s="26"/>
      <c r="R1" s="26"/>
      <c r="S1" s="26"/>
      <c r="T1" s="26"/>
    </row>
    <row r="2" spans="1:20" ht="11.25" customHeight="1">
      <c r="A2" s="20" t="s">
        <v>75</v>
      </c>
      <c r="B2" s="21"/>
      <c r="C2" s="21" t="str">
        <f>'Krycí list'!E5</f>
        <v>Cyklostezky-úsek Seidlerovo nábřeží,Slezskoostravský hrad   </v>
      </c>
      <c r="D2" s="21"/>
      <c r="E2" s="21"/>
      <c r="F2" s="21"/>
      <c r="G2" s="21"/>
      <c r="H2" s="21"/>
      <c r="I2" s="21"/>
      <c r="J2" s="21"/>
      <c r="K2" s="21"/>
      <c r="L2" s="26"/>
      <c r="M2" s="26"/>
      <c r="N2" s="26"/>
      <c r="O2" s="27"/>
      <c r="P2" s="27"/>
      <c r="Q2" s="26"/>
      <c r="R2" s="26"/>
      <c r="S2" s="26"/>
      <c r="T2" s="26"/>
    </row>
    <row r="3" spans="1:20" ht="11.25" customHeight="1">
      <c r="A3" s="20" t="s">
        <v>76</v>
      </c>
      <c r="B3" s="21"/>
      <c r="C3" s="21" t="str">
        <f>'Krycí list'!E7</f>
        <v>SO 01.1 Komunikace</v>
      </c>
      <c r="D3" s="21"/>
      <c r="E3" s="21"/>
      <c r="F3" s="21"/>
      <c r="G3" s="21"/>
      <c r="H3" s="21"/>
      <c r="I3" s="21"/>
      <c r="J3" s="21"/>
      <c r="K3" s="21"/>
      <c r="L3" s="26"/>
      <c r="M3" s="26"/>
      <c r="N3" s="26"/>
      <c r="O3" s="27"/>
      <c r="P3" s="27"/>
      <c r="Q3" s="26"/>
      <c r="R3" s="26"/>
      <c r="S3" s="26"/>
      <c r="T3" s="26"/>
    </row>
    <row r="4" spans="1:20" ht="11.25" customHeight="1">
      <c r="A4" s="20" t="s">
        <v>77</v>
      </c>
      <c r="B4" s="21"/>
      <c r="C4" s="21" t="str">
        <f>'Krycí list'!E9</f>
        <v> </v>
      </c>
      <c r="D4" s="21"/>
      <c r="E4" s="21"/>
      <c r="F4" s="21"/>
      <c r="G4" s="21"/>
      <c r="H4" s="21"/>
      <c r="I4" s="21"/>
      <c r="J4" s="21"/>
      <c r="K4" s="21"/>
      <c r="L4" s="26"/>
      <c r="M4" s="26"/>
      <c r="N4" s="26"/>
      <c r="O4" s="27"/>
      <c r="P4" s="27"/>
      <c r="Q4" s="26"/>
      <c r="R4" s="26"/>
      <c r="S4" s="26"/>
      <c r="T4" s="26"/>
    </row>
    <row r="5" spans="1:20" ht="11.25" customHeight="1">
      <c r="A5" s="21" t="s">
        <v>89</v>
      </c>
      <c r="B5" s="21"/>
      <c r="C5" s="21" t="str">
        <f>'Krycí list'!P5</f>
        <v> </v>
      </c>
      <c r="D5" s="21"/>
      <c r="E5" s="21"/>
      <c r="F5" s="21"/>
      <c r="G5" s="21"/>
      <c r="H5" s="21"/>
      <c r="I5" s="21"/>
      <c r="J5" s="21"/>
      <c r="K5" s="21"/>
      <c r="L5" s="26"/>
      <c r="M5" s="26"/>
      <c r="N5" s="26"/>
      <c r="O5" s="27"/>
      <c r="P5" s="27"/>
      <c r="Q5" s="26"/>
      <c r="R5" s="26"/>
      <c r="S5" s="26"/>
      <c r="T5" s="26"/>
    </row>
    <row r="6" spans="1:20" ht="6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6"/>
      <c r="M6" s="26"/>
      <c r="N6" s="26"/>
      <c r="O6" s="27"/>
      <c r="P6" s="27"/>
      <c r="Q6" s="26"/>
      <c r="R6" s="26"/>
      <c r="S6" s="26"/>
      <c r="T6" s="26"/>
    </row>
    <row r="7" spans="1:20" ht="11.25" customHeight="1">
      <c r="A7" s="21" t="s">
        <v>79</v>
      </c>
      <c r="B7" s="21"/>
      <c r="C7" s="21" t="str">
        <f>'Krycí list'!E26</f>
        <v>Statutární město Ostrava</v>
      </c>
      <c r="D7" s="21"/>
      <c r="E7" s="21"/>
      <c r="F7" s="21"/>
      <c r="G7" s="21"/>
      <c r="H7" s="21"/>
      <c r="I7" s="21"/>
      <c r="J7" s="21"/>
      <c r="K7" s="21"/>
      <c r="L7" s="26"/>
      <c r="M7" s="26"/>
      <c r="N7" s="26"/>
      <c r="O7" s="27"/>
      <c r="P7" s="27"/>
      <c r="Q7" s="26"/>
      <c r="R7" s="26"/>
      <c r="S7" s="26"/>
      <c r="T7" s="26"/>
    </row>
    <row r="8" spans="1:20" ht="11.25" customHeight="1">
      <c r="A8" s="21" t="s">
        <v>80</v>
      </c>
      <c r="B8" s="21"/>
      <c r="C8" s="21" t="str">
        <f>'Krycí list'!E28</f>
        <v>Hutní projekt Ostrava a.s.</v>
      </c>
      <c r="D8" s="21"/>
      <c r="E8" s="21"/>
      <c r="F8" s="21"/>
      <c r="G8" s="21"/>
      <c r="H8" s="21"/>
      <c r="I8" s="21"/>
      <c r="J8" s="21"/>
      <c r="K8" s="21"/>
      <c r="L8" s="26"/>
      <c r="M8" s="26"/>
      <c r="N8" s="26"/>
      <c r="O8" s="27"/>
      <c r="P8" s="27"/>
      <c r="Q8" s="26"/>
      <c r="R8" s="26"/>
      <c r="S8" s="26"/>
      <c r="T8" s="26"/>
    </row>
    <row r="9" spans="1:20" ht="11.25" customHeight="1">
      <c r="A9" s="21" t="s">
        <v>81</v>
      </c>
      <c r="B9" s="21"/>
      <c r="C9" s="76" t="s">
        <v>25</v>
      </c>
      <c r="D9" s="21"/>
      <c r="E9" s="21"/>
      <c r="F9" s="21"/>
      <c r="G9" s="21"/>
      <c r="H9" s="21"/>
      <c r="I9" s="21"/>
      <c r="J9" s="21"/>
      <c r="K9" s="21"/>
      <c r="L9" s="26"/>
      <c r="M9" s="26"/>
      <c r="N9" s="26"/>
      <c r="O9" s="27"/>
      <c r="P9" s="27"/>
      <c r="Q9" s="26"/>
      <c r="R9" s="26"/>
      <c r="S9" s="26"/>
      <c r="T9" s="26"/>
    </row>
    <row r="10" spans="1:20" ht="5.25" customHeight="1">
      <c r="A10" s="34"/>
      <c r="B10" s="34"/>
      <c r="C10" s="34"/>
      <c r="D10" s="34"/>
      <c r="E10" s="34"/>
      <c r="F10" s="34"/>
      <c r="G10" s="34"/>
      <c r="H10" s="67"/>
      <c r="I10" s="34"/>
      <c r="J10" s="34"/>
      <c r="K10" s="34"/>
      <c r="L10" s="34"/>
      <c r="M10" s="34"/>
      <c r="N10" s="67"/>
      <c r="O10" s="91"/>
      <c r="P10" s="91"/>
      <c r="Q10" s="26"/>
      <c r="R10" s="26"/>
      <c r="S10" s="26"/>
      <c r="T10" s="26"/>
    </row>
    <row r="11" spans="1:21" ht="21.75" customHeight="1">
      <c r="A11" s="35" t="s">
        <v>90</v>
      </c>
      <c r="B11" s="36" t="s">
        <v>91</v>
      </c>
      <c r="C11" s="36" t="s">
        <v>92</v>
      </c>
      <c r="D11" s="36" t="s">
        <v>93</v>
      </c>
      <c r="E11" s="36" t="s">
        <v>83</v>
      </c>
      <c r="F11" s="36" t="s">
        <v>94</v>
      </c>
      <c r="G11" s="36" t="s">
        <v>95</v>
      </c>
      <c r="H11" s="68" t="s">
        <v>96</v>
      </c>
      <c r="I11" s="36" t="s">
        <v>84</v>
      </c>
      <c r="J11" s="36" t="s">
        <v>97</v>
      </c>
      <c r="K11" s="36" t="s">
        <v>85</v>
      </c>
      <c r="L11" s="36" t="s">
        <v>98</v>
      </c>
      <c r="M11" s="36" t="s">
        <v>99</v>
      </c>
      <c r="N11" s="68" t="s">
        <v>100</v>
      </c>
      <c r="O11" s="92" t="s">
        <v>101</v>
      </c>
      <c r="P11" s="93" t="s">
        <v>102</v>
      </c>
      <c r="Q11" s="22"/>
      <c r="R11" s="22"/>
      <c r="S11" s="22"/>
      <c r="T11" s="28" t="s">
        <v>103</v>
      </c>
      <c r="U11" s="29"/>
    </row>
    <row r="12" spans="1:21" ht="11.25" customHeight="1">
      <c r="A12" s="37">
        <v>1</v>
      </c>
      <c r="B12" s="38">
        <v>2</v>
      </c>
      <c r="C12" s="38">
        <v>3</v>
      </c>
      <c r="D12" s="38">
        <v>4</v>
      </c>
      <c r="E12" s="38">
        <v>5</v>
      </c>
      <c r="F12" s="38">
        <v>6</v>
      </c>
      <c r="G12" s="38">
        <v>7</v>
      </c>
      <c r="H12" s="69">
        <v>8</v>
      </c>
      <c r="I12" s="38">
        <v>9</v>
      </c>
      <c r="J12" s="38"/>
      <c r="K12" s="38"/>
      <c r="L12" s="38"/>
      <c r="M12" s="38"/>
      <c r="N12" s="69">
        <v>10</v>
      </c>
      <c r="O12" s="94">
        <v>11</v>
      </c>
      <c r="P12" s="95">
        <v>12</v>
      </c>
      <c r="Q12" s="23"/>
      <c r="R12" s="23"/>
      <c r="S12" s="23"/>
      <c r="T12" s="30">
        <v>11</v>
      </c>
      <c r="U12" s="29"/>
    </row>
    <row r="13" spans="1:20" ht="3.75" customHeight="1">
      <c r="A13" s="34"/>
      <c r="B13" s="34"/>
      <c r="C13" s="34"/>
      <c r="D13" s="34"/>
      <c r="E13" s="34"/>
      <c r="F13" s="34"/>
      <c r="G13" s="34"/>
      <c r="H13" s="67"/>
      <c r="I13" s="34"/>
      <c r="J13" s="34"/>
      <c r="K13" s="34"/>
      <c r="L13" s="34"/>
      <c r="M13" s="34"/>
      <c r="N13" s="67"/>
      <c r="O13" s="91"/>
      <c r="P13" s="96"/>
      <c r="Q13" s="26"/>
      <c r="R13" s="26"/>
      <c r="S13" s="26"/>
      <c r="T13" s="26"/>
    </row>
    <row r="14" spans="1:16" s="24" customFormat="1" ht="12.75" customHeight="1">
      <c r="A14" s="39"/>
      <c r="B14" s="40" t="s">
        <v>62</v>
      </c>
      <c r="C14" s="39"/>
      <c r="D14" s="39" t="s">
        <v>41</v>
      </c>
      <c r="E14" s="39" t="s">
        <v>104</v>
      </c>
      <c r="F14" s="39"/>
      <c r="G14" s="39"/>
      <c r="H14" s="70"/>
      <c r="I14" s="77">
        <f>I15+I23+I72+I83+I93+I116+I165+I184</f>
        <v>0</v>
      </c>
      <c r="J14" s="39"/>
      <c r="K14" s="78">
        <f>K15+K23+K72+K83+K93+K116+K165+K184</f>
        <v>0</v>
      </c>
      <c r="L14" s="39"/>
      <c r="M14" s="78">
        <f>M15+M23+M72+M83+M93+M116+M165+M184</f>
        <v>0</v>
      </c>
      <c r="N14" s="70"/>
      <c r="O14" s="41"/>
      <c r="P14" s="97" t="s">
        <v>105</v>
      </c>
    </row>
    <row r="15" spans="1:16" s="24" customFormat="1" ht="12.75" customHeight="1">
      <c r="A15" s="41"/>
      <c r="B15" s="42" t="s">
        <v>62</v>
      </c>
      <c r="C15" s="41"/>
      <c r="D15" s="43" t="s">
        <v>106</v>
      </c>
      <c r="E15" s="43" t="s">
        <v>107</v>
      </c>
      <c r="F15" s="41"/>
      <c r="G15" s="41"/>
      <c r="H15" s="71"/>
      <c r="I15" s="79">
        <f>SUM(I16:I22)</f>
        <v>0</v>
      </c>
      <c r="J15" s="41"/>
      <c r="K15" s="80">
        <f>SUM(K16:K22)</f>
        <v>0</v>
      </c>
      <c r="L15" s="41"/>
      <c r="M15" s="80">
        <f>SUM(M16:M22)</f>
        <v>0</v>
      </c>
      <c r="N15" s="71"/>
      <c r="O15" s="41"/>
      <c r="P15" s="43" t="s">
        <v>108</v>
      </c>
    </row>
    <row r="16" spans="1:16" s="6" customFormat="1" ht="13.5" customHeight="1">
      <c r="A16" s="44" t="s">
        <v>108</v>
      </c>
      <c r="B16" s="44" t="s">
        <v>109</v>
      </c>
      <c r="C16" s="44" t="s">
        <v>110</v>
      </c>
      <c r="D16" s="45" t="s">
        <v>111</v>
      </c>
      <c r="E16" s="46" t="s">
        <v>112</v>
      </c>
      <c r="F16" s="44" t="s">
        <v>113</v>
      </c>
      <c r="G16" s="47">
        <v>1950</v>
      </c>
      <c r="H16" s="72">
        <v>0</v>
      </c>
      <c r="I16" s="81">
        <f aca="true" t="shared" si="0" ref="I16:I22">ROUND(G16*H16,2)</f>
        <v>0</v>
      </c>
      <c r="J16" s="82">
        <v>0</v>
      </c>
      <c r="K16" s="47">
        <f aca="true" t="shared" si="1" ref="K16:K22">G16*J16</f>
        <v>0</v>
      </c>
      <c r="L16" s="82">
        <v>0</v>
      </c>
      <c r="M16" s="47">
        <f aca="true" t="shared" si="2" ref="M16:M22">G16*L16</f>
        <v>0</v>
      </c>
      <c r="N16" s="89">
        <v>20</v>
      </c>
      <c r="O16" s="98">
        <v>8</v>
      </c>
      <c r="P16" s="99" t="s">
        <v>114</v>
      </c>
    </row>
    <row r="17" spans="1:16" s="6" customFormat="1" ht="13.5" customHeight="1">
      <c r="A17" s="44" t="s">
        <v>114</v>
      </c>
      <c r="B17" s="44" t="s">
        <v>109</v>
      </c>
      <c r="C17" s="44" t="s">
        <v>110</v>
      </c>
      <c r="D17" s="45" t="s">
        <v>115</v>
      </c>
      <c r="E17" s="46" t="s">
        <v>116</v>
      </c>
      <c r="F17" s="44" t="s">
        <v>113</v>
      </c>
      <c r="G17" s="47">
        <v>1950</v>
      </c>
      <c r="H17" s="72">
        <v>0</v>
      </c>
      <c r="I17" s="81">
        <f t="shared" si="0"/>
        <v>0</v>
      </c>
      <c r="J17" s="82">
        <v>0</v>
      </c>
      <c r="K17" s="47">
        <f t="shared" si="1"/>
        <v>0</v>
      </c>
      <c r="L17" s="82">
        <v>0</v>
      </c>
      <c r="M17" s="47">
        <f t="shared" si="2"/>
        <v>0</v>
      </c>
      <c r="N17" s="89">
        <v>20</v>
      </c>
      <c r="O17" s="98">
        <v>8</v>
      </c>
      <c r="P17" s="99" t="s">
        <v>114</v>
      </c>
    </row>
    <row r="18" spans="1:16" s="6" customFormat="1" ht="13.5" customHeight="1">
      <c r="A18" s="44" t="s">
        <v>117</v>
      </c>
      <c r="B18" s="44" t="s">
        <v>109</v>
      </c>
      <c r="C18" s="44" t="s">
        <v>110</v>
      </c>
      <c r="D18" s="45" t="s">
        <v>118</v>
      </c>
      <c r="E18" s="46" t="s">
        <v>119</v>
      </c>
      <c r="F18" s="44" t="s">
        <v>113</v>
      </c>
      <c r="G18" s="47">
        <v>1950</v>
      </c>
      <c r="H18" s="72">
        <v>0</v>
      </c>
      <c r="I18" s="81">
        <f t="shared" si="0"/>
        <v>0</v>
      </c>
      <c r="J18" s="82">
        <v>0</v>
      </c>
      <c r="K18" s="47">
        <f t="shared" si="1"/>
        <v>0</v>
      </c>
      <c r="L18" s="82">
        <v>0</v>
      </c>
      <c r="M18" s="47">
        <f t="shared" si="2"/>
        <v>0</v>
      </c>
      <c r="N18" s="89">
        <v>20</v>
      </c>
      <c r="O18" s="98">
        <v>8</v>
      </c>
      <c r="P18" s="99" t="s">
        <v>114</v>
      </c>
    </row>
    <row r="19" spans="1:16" s="6" customFormat="1" ht="13.5" customHeight="1">
      <c r="A19" s="44" t="s">
        <v>120</v>
      </c>
      <c r="B19" s="44" t="s">
        <v>109</v>
      </c>
      <c r="C19" s="44" t="s">
        <v>110</v>
      </c>
      <c r="D19" s="45" t="s">
        <v>121</v>
      </c>
      <c r="E19" s="46" t="s">
        <v>122</v>
      </c>
      <c r="F19" s="44" t="s">
        <v>123</v>
      </c>
      <c r="G19" s="47">
        <v>2925</v>
      </c>
      <c r="H19" s="72">
        <v>0</v>
      </c>
      <c r="I19" s="81">
        <f t="shared" si="0"/>
        <v>0</v>
      </c>
      <c r="J19" s="82">
        <v>0</v>
      </c>
      <c r="K19" s="47">
        <f t="shared" si="1"/>
        <v>0</v>
      </c>
      <c r="L19" s="82">
        <v>0</v>
      </c>
      <c r="M19" s="47">
        <f t="shared" si="2"/>
        <v>0</v>
      </c>
      <c r="N19" s="89">
        <v>20</v>
      </c>
      <c r="O19" s="98">
        <v>8</v>
      </c>
      <c r="P19" s="99" t="s">
        <v>114</v>
      </c>
    </row>
    <row r="20" spans="1:16" s="6" customFormat="1" ht="13.5" customHeight="1">
      <c r="A20" s="44" t="s">
        <v>124</v>
      </c>
      <c r="B20" s="44" t="s">
        <v>109</v>
      </c>
      <c r="C20" s="44" t="s">
        <v>110</v>
      </c>
      <c r="D20" s="45" t="s">
        <v>125</v>
      </c>
      <c r="E20" s="46" t="s">
        <v>126</v>
      </c>
      <c r="F20" s="44" t="s">
        <v>113</v>
      </c>
      <c r="G20" s="47">
        <v>1950</v>
      </c>
      <c r="H20" s="72">
        <v>0</v>
      </c>
      <c r="I20" s="81">
        <f t="shared" si="0"/>
        <v>0</v>
      </c>
      <c r="J20" s="82">
        <v>0</v>
      </c>
      <c r="K20" s="47">
        <f t="shared" si="1"/>
        <v>0</v>
      </c>
      <c r="L20" s="82">
        <v>0</v>
      </c>
      <c r="M20" s="47">
        <f t="shared" si="2"/>
        <v>0</v>
      </c>
      <c r="N20" s="89">
        <v>20</v>
      </c>
      <c r="O20" s="98">
        <v>8</v>
      </c>
      <c r="P20" s="99" t="s">
        <v>114</v>
      </c>
    </row>
    <row r="21" spans="1:16" s="6" customFormat="1" ht="13.5" customHeight="1">
      <c r="A21" s="44" t="s">
        <v>127</v>
      </c>
      <c r="B21" s="44" t="s">
        <v>109</v>
      </c>
      <c r="C21" s="44" t="s">
        <v>110</v>
      </c>
      <c r="D21" s="45" t="s">
        <v>128</v>
      </c>
      <c r="E21" s="46" t="s">
        <v>129</v>
      </c>
      <c r="F21" s="44" t="s">
        <v>123</v>
      </c>
      <c r="G21" s="47">
        <v>3289</v>
      </c>
      <c r="H21" s="72">
        <v>0</v>
      </c>
      <c r="I21" s="81">
        <f t="shared" si="0"/>
        <v>0</v>
      </c>
      <c r="J21" s="82">
        <v>0</v>
      </c>
      <c r="K21" s="47">
        <f t="shared" si="1"/>
        <v>0</v>
      </c>
      <c r="L21" s="82">
        <v>0</v>
      </c>
      <c r="M21" s="47">
        <f t="shared" si="2"/>
        <v>0</v>
      </c>
      <c r="N21" s="89">
        <v>20</v>
      </c>
      <c r="O21" s="98">
        <v>8</v>
      </c>
      <c r="P21" s="99" t="s">
        <v>114</v>
      </c>
    </row>
    <row r="22" spans="1:16" s="6" customFormat="1" ht="13.5" customHeight="1">
      <c r="A22" s="44" t="s">
        <v>130</v>
      </c>
      <c r="B22" s="44" t="s">
        <v>109</v>
      </c>
      <c r="C22" s="44" t="s">
        <v>110</v>
      </c>
      <c r="D22" s="45" t="s">
        <v>131</v>
      </c>
      <c r="E22" s="46" t="s">
        <v>132</v>
      </c>
      <c r="F22" s="44" t="s">
        <v>133</v>
      </c>
      <c r="G22" s="47">
        <v>12010</v>
      </c>
      <c r="H22" s="72">
        <v>0</v>
      </c>
      <c r="I22" s="81">
        <f t="shared" si="0"/>
        <v>0</v>
      </c>
      <c r="J22" s="82">
        <v>0</v>
      </c>
      <c r="K22" s="47">
        <f t="shared" si="1"/>
        <v>0</v>
      </c>
      <c r="L22" s="82">
        <v>0</v>
      </c>
      <c r="M22" s="47">
        <f t="shared" si="2"/>
        <v>0</v>
      </c>
      <c r="N22" s="89">
        <v>20</v>
      </c>
      <c r="O22" s="98">
        <v>8</v>
      </c>
      <c r="P22" s="99" t="s">
        <v>114</v>
      </c>
    </row>
    <row r="23" spans="1:16" s="24" customFormat="1" ht="12.75" customHeight="1">
      <c r="A23" s="41"/>
      <c r="B23" s="42" t="s">
        <v>62</v>
      </c>
      <c r="C23" s="41"/>
      <c r="D23" s="43" t="s">
        <v>108</v>
      </c>
      <c r="E23" s="43" t="s">
        <v>134</v>
      </c>
      <c r="F23" s="41"/>
      <c r="G23" s="41"/>
      <c r="H23" s="71"/>
      <c r="I23" s="79">
        <f>SUM(I24:I71)</f>
        <v>0</v>
      </c>
      <c r="J23" s="41"/>
      <c r="K23" s="80">
        <f>SUM(K24:K71)</f>
        <v>0</v>
      </c>
      <c r="L23" s="41"/>
      <c r="M23" s="80">
        <f>SUM(M24:M71)</f>
        <v>0</v>
      </c>
      <c r="N23" s="71"/>
      <c r="O23" s="41"/>
      <c r="P23" s="43" t="s">
        <v>108</v>
      </c>
    </row>
    <row r="24" spans="1:16" s="6" customFormat="1" ht="13.5" customHeight="1">
      <c r="A24" s="48" t="s">
        <v>135</v>
      </c>
      <c r="B24" s="48" t="s">
        <v>136</v>
      </c>
      <c r="C24" s="48" t="s">
        <v>137</v>
      </c>
      <c r="D24" s="49" t="s">
        <v>138</v>
      </c>
      <c r="E24" s="50" t="s">
        <v>139</v>
      </c>
      <c r="F24" s="48" t="s">
        <v>123</v>
      </c>
      <c r="G24" s="51">
        <v>141.84</v>
      </c>
      <c r="H24" s="73">
        <v>0</v>
      </c>
      <c r="I24" s="83">
        <f aca="true" t="shared" si="3" ref="I24:I31">ROUND(G24*H24,2)</f>
        <v>0</v>
      </c>
      <c r="J24" s="84">
        <v>0</v>
      </c>
      <c r="K24" s="51">
        <f aca="true" t="shared" si="4" ref="K24:K31">G24*J24</f>
        <v>0</v>
      </c>
      <c r="L24" s="84">
        <v>0</v>
      </c>
      <c r="M24" s="51">
        <f aca="true" t="shared" si="5" ref="M24:M31">G24*L24</f>
        <v>0</v>
      </c>
      <c r="N24" s="90">
        <v>20</v>
      </c>
      <c r="O24" s="100">
        <v>4</v>
      </c>
      <c r="P24" s="52" t="s">
        <v>114</v>
      </c>
    </row>
    <row r="25" spans="1:16" s="6" customFormat="1" ht="13.5" customHeight="1">
      <c r="A25" s="48" t="s">
        <v>140</v>
      </c>
      <c r="B25" s="48" t="s">
        <v>136</v>
      </c>
      <c r="C25" s="48" t="s">
        <v>137</v>
      </c>
      <c r="D25" s="49" t="s">
        <v>141</v>
      </c>
      <c r="E25" s="50" t="s">
        <v>142</v>
      </c>
      <c r="F25" s="48" t="s">
        <v>123</v>
      </c>
      <c r="G25" s="51">
        <v>1179.12</v>
      </c>
      <c r="H25" s="73">
        <v>0</v>
      </c>
      <c r="I25" s="83">
        <f t="shared" si="3"/>
        <v>0</v>
      </c>
      <c r="J25" s="84">
        <v>0</v>
      </c>
      <c r="K25" s="51">
        <f t="shared" si="4"/>
        <v>0</v>
      </c>
      <c r="L25" s="84">
        <v>0</v>
      </c>
      <c r="M25" s="51">
        <f t="shared" si="5"/>
        <v>0</v>
      </c>
      <c r="N25" s="90">
        <v>20</v>
      </c>
      <c r="O25" s="100">
        <v>4</v>
      </c>
      <c r="P25" s="52" t="s">
        <v>114</v>
      </c>
    </row>
    <row r="26" spans="1:16" s="6" customFormat="1" ht="13.5" customHeight="1">
      <c r="A26" s="48" t="s">
        <v>143</v>
      </c>
      <c r="B26" s="48" t="s">
        <v>136</v>
      </c>
      <c r="C26" s="48" t="s">
        <v>137</v>
      </c>
      <c r="D26" s="49" t="s">
        <v>144</v>
      </c>
      <c r="E26" s="50" t="s">
        <v>145</v>
      </c>
      <c r="F26" s="48" t="s">
        <v>146</v>
      </c>
      <c r="G26" s="51">
        <v>1</v>
      </c>
      <c r="H26" s="73">
        <v>0</v>
      </c>
      <c r="I26" s="83">
        <f t="shared" si="3"/>
        <v>0</v>
      </c>
      <c r="J26" s="84">
        <v>0</v>
      </c>
      <c r="K26" s="51">
        <f t="shared" si="4"/>
        <v>0</v>
      </c>
      <c r="L26" s="84">
        <v>0</v>
      </c>
      <c r="M26" s="51">
        <f t="shared" si="5"/>
        <v>0</v>
      </c>
      <c r="N26" s="90">
        <v>20</v>
      </c>
      <c r="O26" s="100">
        <v>4</v>
      </c>
      <c r="P26" s="52" t="s">
        <v>114</v>
      </c>
    </row>
    <row r="27" spans="1:16" s="6" customFormat="1" ht="13.5" customHeight="1">
      <c r="A27" s="48" t="s">
        <v>147</v>
      </c>
      <c r="B27" s="48" t="s">
        <v>136</v>
      </c>
      <c r="C27" s="48" t="s">
        <v>137</v>
      </c>
      <c r="D27" s="49" t="s">
        <v>148</v>
      </c>
      <c r="E27" s="50" t="s">
        <v>149</v>
      </c>
      <c r="F27" s="48" t="s">
        <v>150</v>
      </c>
      <c r="G27" s="51">
        <v>10</v>
      </c>
      <c r="H27" s="73">
        <v>0</v>
      </c>
      <c r="I27" s="83">
        <f t="shared" si="3"/>
        <v>0</v>
      </c>
      <c r="J27" s="84">
        <v>0</v>
      </c>
      <c r="K27" s="51">
        <f t="shared" si="4"/>
        <v>0</v>
      </c>
      <c r="L27" s="84">
        <v>0</v>
      </c>
      <c r="M27" s="51">
        <f t="shared" si="5"/>
        <v>0</v>
      </c>
      <c r="N27" s="90">
        <v>20</v>
      </c>
      <c r="O27" s="100">
        <v>4</v>
      </c>
      <c r="P27" s="52" t="s">
        <v>114</v>
      </c>
    </row>
    <row r="28" spans="1:16" s="6" customFormat="1" ht="13.5" customHeight="1">
      <c r="A28" s="48" t="s">
        <v>151</v>
      </c>
      <c r="B28" s="48" t="s">
        <v>136</v>
      </c>
      <c r="C28" s="48" t="s">
        <v>137</v>
      </c>
      <c r="D28" s="49" t="s">
        <v>152</v>
      </c>
      <c r="E28" s="50" t="s">
        <v>153</v>
      </c>
      <c r="F28" s="48" t="s">
        <v>150</v>
      </c>
      <c r="G28" s="51">
        <v>6</v>
      </c>
      <c r="H28" s="73">
        <v>0</v>
      </c>
      <c r="I28" s="83">
        <f t="shared" si="3"/>
        <v>0</v>
      </c>
      <c r="J28" s="84">
        <v>0</v>
      </c>
      <c r="K28" s="51">
        <f t="shared" si="4"/>
        <v>0</v>
      </c>
      <c r="L28" s="84">
        <v>0</v>
      </c>
      <c r="M28" s="51">
        <f t="shared" si="5"/>
        <v>0</v>
      </c>
      <c r="N28" s="90">
        <v>20</v>
      </c>
      <c r="O28" s="100">
        <v>4</v>
      </c>
      <c r="P28" s="52" t="s">
        <v>114</v>
      </c>
    </row>
    <row r="29" spans="1:16" s="6" customFormat="1" ht="24" customHeight="1">
      <c r="A29" s="48" t="s">
        <v>154</v>
      </c>
      <c r="B29" s="48" t="s">
        <v>136</v>
      </c>
      <c r="C29" s="48" t="s">
        <v>155</v>
      </c>
      <c r="D29" s="49" t="s">
        <v>156</v>
      </c>
      <c r="E29" s="50" t="s">
        <v>157</v>
      </c>
      <c r="F29" s="48" t="s">
        <v>133</v>
      </c>
      <c r="G29" s="51">
        <v>12</v>
      </c>
      <c r="H29" s="73">
        <v>0</v>
      </c>
      <c r="I29" s="83">
        <f t="shared" si="3"/>
        <v>0</v>
      </c>
      <c r="J29" s="84">
        <v>0</v>
      </c>
      <c r="K29" s="51">
        <f t="shared" si="4"/>
        <v>0</v>
      </c>
      <c r="L29" s="84">
        <v>0</v>
      </c>
      <c r="M29" s="51">
        <f t="shared" si="5"/>
        <v>0</v>
      </c>
      <c r="N29" s="90">
        <v>20</v>
      </c>
      <c r="O29" s="100">
        <v>4</v>
      </c>
      <c r="P29" s="52" t="s">
        <v>114</v>
      </c>
    </row>
    <row r="30" spans="1:16" s="6" customFormat="1" ht="13.5" customHeight="1">
      <c r="A30" s="48" t="s">
        <v>158</v>
      </c>
      <c r="B30" s="48" t="s">
        <v>136</v>
      </c>
      <c r="C30" s="48" t="s">
        <v>155</v>
      </c>
      <c r="D30" s="49" t="s">
        <v>159</v>
      </c>
      <c r="E30" s="50" t="s">
        <v>160</v>
      </c>
      <c r="F30" s="48" t="s">
        <v>133</v>
      </c>
      <c r="G30" s="51">
        <v>28</v>
      </c>
      <c r="H30" s="73">
        <v>0</v>
      </c>
      <c r="I30" s="83">
        <f t="shared" si="3"/>
        <v>0</v>
      </c>
      <c r="J30" s="84">
        <v>0</v>
      </c>
      <c r="K30" s="51">
        <f t="shared" si="4"/>
        <v>0</v>
      </c>
      <c r="L30" s="84">
        <v>0</v>
      </c>
      <c r="M30" s="51">
        <f t="shared" si="5"/>
        <v>0</v>
      </c>
      <c r="N30" s="90">
        <v>20</v>
      </c>
      <c r="O30" s="100">
        <v>4</v>
      </c>
      <c r="P30" s="52" t="s">
        <v>114</v>
      </c>
    </row>
    <row r="31" spans="1:16" s="6" customFormat="1" ht="13.5" customHeight="1">
      <c r="A31" s="48" t="s">
        <v>161</v>
      </c>
      <c r="B31" s="48" t="s">
        <v>136</v>
      </c>
      <c r="C31" s="48" t="s">
        <v>155</v>
      </c>
      <c r="D31" s="49" t="s">
        <v>162</v>
      </c>
      <c r="E31" s="50" t="s">
        <v>163</v>
      </c>
      <c r="F31" s="48" t="s">
        <v>133</v>
      </c>
      <c r="G31" s="51">
        <v>2040</v>
      </c>
      <c r="H31" s="73">
        <v>0</v>
      </c>
      <c r="I31" s="83">
        <f t="shared" si="3"/>
        <v>0</v>
      </c>
      <c r="J31" s="84">
        <v>0</v>
      </c>
      <c r="K31" s="51">
        <f t="shared" si="4"/>
        <v>0</v>
      </c>
      <c r="L31" s="84">
        <v>0</v>
      </c>
      <c r="M31" s="51">
        <f t="shared" si="5"/>
        <v>0</v>
      </c>
      <c r="N31" s="90">
        <v>20</v>
      </c>
      <c r="O31" s="100">
        <v>4</v>
      </c>
      <c r="P31" s="52" t="s">
        <v>114</v>
      </c>
    </row>
    <row r="32" spans="1:19" s="6" customFormat="1" ht="15.75" customHeight="1">
      <c r="A32" s="52"/>
      <c r="B32" s="52"/>
      <c r="C32" s="52"/>
      <c r="D32" s="53"/>
      <c r="E32" s="54" t="s">
        <v>164</v>
      </c>
      <c r="F32" s="52"/>
      <c r="G32" s="55">
        <v>2040</v>
      </c>
      <c r="H32" s="74"/>
      <c r="I32" s="52"/>
      <c r="J32" s="52"/>
      <c r="K32" s="52"/>
      <c r="L32" s="52"/>
      <c r="M32" s="52"/>
      <c r="N32" s="74"/>
      <c r="O32" s="52"/>
      <c r="P32" s="53" t="s">
        <v>114</v>
      </c>
      <c r="Q32" s="31" t="s">
        <v>114</v>
      </c>
      <c r="R32" s="31" t="s">
        <v>165</v>
      </c>
      <c r="S32" s="31" t="s">
        <v>105</v>
      </c>
    </row>
    <row r="33" spans="1:19" s="6" customFormat="1" ht="15.75" customHeight="1">
      <c r="A33" s="52"/>
      <c r="B33" s="52"/>
      <c r="C33" s="52"/>
      <c r="D33" s="56"/>
      <c r="E33" s="57" t="s">
        <v>166</v>
      </c>
      <c r="F33" s="52"/>
      <c r="G33" s="58">
        <v>2040</v>
      </c>
      <c r="H33" s="74"/>
      <c r="I33" s="52"/>
      <c r="J33" s="52"/>
      <c r="K33" s="52"/>
      <c r="L33" s="52"/>
      <c r="M33" s="52"/>
      <c r="N33" s="74"/>
      <c r="O33" s="52"/>
      <c r="P33" s="56" t="s">
        <v>114</v>
      </c>
      <c r="Q33" s="32" t="s">
        <v>120</v>
      </c>
      <c r="R33" s="32" t="s">
        <v>165</v>
      </c>
      <c r="S33" s="32" t="s">
        <v>108</v>
      </c>
    </row>
    <row r="34" spans="1:16" s="6" customFormat="1" ht="24" customHeight="1">
      <c r="A34" s="48" t="s">
        <v>167</v>
      </c>
      <c r="B34" s="48" t="s">
        <v>136</v>
      </c>
      <c r="C34" s="48" t="s">
        <v>155</v>
      </c>
      <c r="D34" s="49" t="s">
        <v>168</v>
      </c>
      <c r="E34" s="50" t="s">
        <v>169</v>
      </c>
      <c r="F34" s="48" t="s">
        <v>133</v>
      </c>
      <c r="G34" s="51">
        <v>2040</v>
      </c>
      <c r="H34" s="73">
        <v>0</v>
      </c>
      <c r="I34" s="83">
        <f>ROUND(G34*H34,2)</f>
        <v>0</v>
      </c>
      <c r="J34" s="84">
        <v>0</v>
      </c>
      <c r="K34" s="51">
        <f>G34*J34</f>
        <v>0</v>
      </c>
      <c r="L34" s="84">
        <v>0</v>
      </c>
      <c r="M34" s="51">
        <f>G34*L34</f>
        <v>0</v>
      </c>
      <c r="N34" s="90">
        <v>20</v>
      </c>
      <c r="O34" s="100">
        <v>4</v>
      </c>
      <c r="P34" s="52" t="s">
        <v>114</v>
      </c>
    </row>
    <row r="35" spans="1:19" s="6" customFormat="1" ht="15.75" customHeight="1">
      <c r="A35" s="52"/>
      <c r="B35" s="52"/>
      <c r="C35" s="52"/>
      <c r="D35" s="53"/>
      <c r="E35" s="54" t="s">
        <v>164</v>
      </c>
      <c r="F35" s="52"/>
      <c r="G35" s="55">
        <v>2040</v>
      </c>
      <c r="H35" s="74"/>
      <c r="I35" s="52"/>
      <c r="J35" s="52"/>
      <c r="K35" s="52"/>
      <c r="L35" s="52"/>
      <c r="M35" s="52"/>
      <c r="N35" s="74"/>
      <c r="O35" s="52"/>
      <c r="P35" s="53" t="s">
        <v>114</v>
      </c>
      <c r="Q35" s="31" t="s">
        <v>114</v>
      </c>
      <c r="R35" s="31" t="s">
        <v>165</v>
      </c>
      <c r="S35" s="31" t="s">
        <v>108</v>
      </c>
    </row>
    <row r="36" spans="1:19" s="6" customFormat="1" ht="15.75" customHeight="1">
      <c r="A36" s="52"/>
      <c r="B36" s="52"/>
      <c r="C36" s="52"/>
      <c r="D36" s="56"/>
      <c r="E36" s="57" t="s">
        <v>166</v>
      </c>
      <c r="F36" s="52"/>
      <c r="G36" s="58">
        <v>2040</v>
      </c>
      <c r="H36" s="74"/>
      <c r="I36" s="52"/>
      <c r="J36" s="52"/>
      <c r="K36" s="52"/>
      <c r="L36" s="52"/>
      <c r="M36" s="52"/>
      <c r="N36" s="74"/>
      <c r="O36" s="52"/>
      <c r="P36" s="56" t="s">
        <v>114</v>
      </c>
      <c r="Q36" s="32" t="s">
        <v>120</v>
      </c>
      <c r="R36" s="32" t="s">
        <v>165</v>
      </c>
      <c r="S36" s="32" t="s">
        <v>105</v>
      </c>
    </row>
    <row r="37" spans="1:16" s="6" customFormat="1" ht="13.5" customHeight="1">
      <c r="A37" s="48" t="s">
        <v>170</v>
      </c>
      <c r="B37" s="48" t="s">
        <v>136</v>
      </c>
      <c r="C37" s="48" t="s">
        <v>155</v>
      </c>
      <c r="D37" s="49" t="s">
        <v>171</v>
      </c>
      <c r="E37" s="50" t="s">
        <v>172</v>
      </c>
      <c r="F37" s="48" t="s">
        <v>173</v>
      </c>
      <c r="G37" s="51">
        <v>425</v>
      </c>
      <c r="H37" s="73">
        <v>0</v>
      </c>
      <c r="I37" s="83">
        <f>ROUND(G37*H37,2)</f>
        <v>0</v>
      </c>
      <c r="J37" s="84">
        <v>0</v>
      </c>
      <c r="K37" s="51">
        <f>G37*J37</f>
        <v>0</v>
      </c>
      <c r="L37" s="84">
        <v>0</v>
      </c>
      <c r="M37" s="51">
        <f>G37*L37</f>
        <v>0</v>
      </c>
      <c r="N37" s="90">
        <v>20</v>
      </c>
      <c r="O37" s="100">
        <v>4</v>
      </c>
      <c r="P37" s="52" t="s">
        <v>114</v>
      </c>
    </row>
    <row r="38" spans="1:16" s="6" customFormat="1" ht="13.5" customHeight="1">
      <c r="A38" s="48" t="s">
        <v>174</v>
      </c>
      <c r="B38" s="48" t="s">
        <v>136</v>
      </c>
      <c r="C38" s="48" t="s">
        <v>155</v>
      </c>
      <c r="D38" s="49" t="s">
        <v>175</v>
      </c>
      <c r="E38" s="50" t="s">
        <v>176</v>
      </c>
      <c r="F38" s="48" t="s">
        <v>173</v>
      </c>
      <c r="G38" s="51">
        <v>276</v>
      </c>
      <c r="H38" s="73">
        <v>0</v>
      </c>
      <c r="I38" s="83">
        <f>ROUND(G38*H38,2)</f>
        <v>0</v>
      </c>
      <c r="J38" s="84">
        <v>0</v>
      </c>
      <c r="K38" s="51">
        <f>G38*J38</f>
        <v>0</v>
      </c>
      <c r="L38" s="84">
        <v>0</v>
      </c>
      <c r="M38" s="51">
        <f>G38*L38</f>
        <v>0</v>
      </c>
      <c r="N38" s="90">
        <v>20</v>
      </c>
      <c r="O38" s="100">
        <v>4</v>
      </c>
      <c r="P38" s="52" t="s">
        <v>114</v>
      </c>
    </row>
    <row r="39" spans="1:19" s="6" customFormat="1" ht="15.75" customHeight="1">
      <c r="A39" s="52"/>
      <c r="B39" s="52"/>
      <c r="C39" s="52"/>
      <c r="D39" s="53"/>
      <c r="E39" s="54" t="s">
        <v>177</v>
      </c>
      <c r="F39" s="52"/>
      <c r="G39" s="55">
        <v>276</v>
      </c>
      <c r="H39" s="74"/>
      <c r="I39" s="52"/>
      <c r="J39" s="52"/>
      <c r="K39" s="52"/>
      <c r="L39" s="52"/>
      <c r="M39" s="52"/>
      <c r="N39" s="74"/>
      <c r="O39" s="52"/>
      <c r="P39" s="53" t="s">
        <v>114</v>
      </c>
      <c r="Q39" s="31" t="s">
        <v>114</v>
      </c>
      <c r="R39" s="31" t="s">
        <v>165</v>
      </c>
      <c r="S39" s="31" t="s">
        <v>108</v>
      </c>
    </row>
    <row r="40" spans="1:19" s="6" customFormat="1" ht="15.75" customHeight="1">
      <c r="A40" s="52"/>
      <c r="B40" s="52"/>
      <c r="C40" s="52"/>
      <c r="D40" s="56"/>
      <c r="E40" s="57" t="s">
        <v>166</v>
      </c>
      <c r="F40" s="52"/>
      <c r="G40" s="58">
        <v>276</v>
      </c>
      <c r="H40" s="74"/>
      <c r="I40" s="52"/>
      <c r="J40" s="52"/>
      <c r="K40" s="52"/>
      <c r="L40" s="52"/>
      <c r="M40" s="52"/>
      <c r="N40" s="74"/>
      <c r="O40" s="52"/>
      <c r="P40" s="56" t="s">
        <v>114</v>
      </c>
      <c r="Q40" s="32" t="s">
        <v>120</v>
      </c>
      <c r="R40" s="32" t="s">
        <v>165</v>
      </c>
      <c r="S40" s="32" t="s">
        <v>105</v>
      </c>
    </row>
    <row r="41" spans="1:16" s="6" customFormat="1" ht="13.5" customHeight="1">
      <c r="A41" s="48" t="s">
        <v>178</v>
      </c>
      <c r="B41" s="48" t="s">
        <v>136</v>
      </c>
      <c r="C41" s="48" t="s">
        <v>179</v>
      </c>
      <c r="D41" s="49" t="s">
        <v>180</v>
      </c>
      <c r="E41" s="50" t="s">
        <v>181</v>
      </c>
      <c r="F41" s="48" t="s">
        <v>182</v>
      </c>
      <c r="G41" s="51">
        <v>1440</v>
      </c>
      <c r="H41" s="73">
        <v>0</v>
      </c>
      <c r="I41" s="83">
        <f>ROUND(G41*H41,2)</f>
        <v>0</v>
      </c>
      <c r="J41" s="84">
        <v>0</v>
      </c>
      <c r="K41" s="51">
        <f>G41*J41</f>
        <v>0</v>
      </c>
      <c r="L41" s="84">
        <v>0</v>
      </c>
      <c r="M41" s="51">
        <f>G41*L41</f>
        <v>0</v>
      </c>
      <c r="N41" s="90">
        <v>20</v>
      </c>
      <c r="O41" s="100">
        <v>4</v>
      </c>
      <c r="P41" s="52" t="s">
        <v>114</v>
      </c>
    </row>
    <row r="42" spans="1:16" s="6" customFormat="1" ht="13.5" customHeight="1">
      <c r="A42" s="48" t="s">
        <v>183</v>
      </c>
      <c r="B42" s="48" t="s">
        <v>136</v>
      </c>
      <c r="C42" s="48" t="s">
        <v>179</v>
      </c>
      <c r="D42" s="49" t="s">
        <v>184</v>
      </c>
      <c r="E42" s="50" t="s">
        <v>185</v>
      </c>
      <c r="F42" s="48" t="s">
        <v>186</v>
      </c>
      <c r="G42" s="51">
        <v>60</v>
      </c>
      <c r="H42" s="73">
        <v>0</v>
      </c>
      <c r="I42" s="83">
        <f>ROUND(G42*H42,2)</f>
        <v>0</v>
      </c>
      <c r="J42" s="84">
        <v>0</v>
      </c>
      <c r="K42" s="51">
        <f>G42*J42</f>
        <v>0</v>
      </c>
      <c r="L42" s="84">
        <v>0</v>
      </c>
      <c r="M42" s="51">
        <f>G42*L42</f>
        <v>0</v>
      </c>
      <c r="N42" s="90">
        <v>20</v>
      </c>
      <c r="O42" s="100">
        <v>4</v>
      </c>
      <c r="P42" s="52" t="s">
        <v>114</v>
      </c>
    </row>
    <row r="43" spans="1:16" s="6" customFormat="1" ht="13.5" customHeight="1">
      <c r="A43" s="48" t="s">
        <v>187</v>
      </c>
      <c r="B43" s="48" t="s">
        <v>136</v>
      </c>
      <c r="C43" s="48" t="s">
        <v>179</v>
      </c>
      <c r="D43" s="49" t="s">
        <v>188</v>
      </c>
      <c r="E43" s="50" t="s">
        <v>189</v>
      </c>
      <c r="F43" s="48" t="s">
        <v>113</v>
      </c>
      <c r="G43" s="51">
        <v>1665</v>
      </c>
      <c r="H43" s="73">
        <v>0</v>
      </c>
      <c r="I43" s="83">
        <f>ROUND(G43*H43,2)</f>
        <v>0</v>
      </c>
      <c r="J43" s="84">
        <v>0</v>
      </c>
      <c r="K43" s="51">
        <f>G43*J43</f>
        <v>0</v>
      </c>
      <c r="L43" s="84">
        <v>0</v>
      </c>
      <c r="M43" s="51">
        <f>G43*L43</f>
        <v>0</v>
      </c>
      <c r="N43" s="90">
        <v>20</v>
      </c>
      <c r="O43" s="100">
        <v>4</v>
      </c>
      <c r="P43" s="52" t="s">
        <v>114</v>
      </c>
    </row>
    <row r="44" spans="1:16" s="6" customFormat="1" ht="24" customHeight="1">
      <c r="A44" s="48" t="s">
        <v>190</v>
      </c>
      <c r="B44" s="48" t="s">
        <v>136</v>
      </c>
      <c r="C44" s="48" t="s">
        <v>179</v>
      </c>
      <c r="D44" s="49" t="s">
        <v>191</v>
      </c>
      <c r="E44" s="50" t="s">
        <v>192</v>
      </c>
      <c r="F44" s="48" t="s">
        <v>113</v>
      </c>
      <c r="G44" s="51">
        <v>550</v>
      </c>
      <c r="H44" s="73">
        <v>0</v>
      </c>
      <c r="I44" s="83">
        <f>ROUND(G44*H44,2)</f>
        <v>0</v>
      </c>
      <c r="J44" s="84">
        <v>0</v>
      </c>
      <c r="K44" s="51">
        <f>G44*J44</f>
        <v>0</v>
      </c>
      <c r="L44" s="84">
        <v>0</v>
      </c>
      <c r="M44" s="51">
        <f>G44*L44</f>
        <v>0</v>
      </c>
      <c r="N44" s="90">
        <v>20</v>
      </c>
      <c r="O44" s="100">
        <v>4</v>
      </c>
      <c r="P44" s="52" t="s">
        <v>114</v>
      </c>
    </row>
    <row r="45" spans="1:19" s="6" customFormat="1" ht="15.75" customHeight="1">
      <c r="A45" s="52"/>
      <c r="B45" s="52"/>
      <c r="C45" s="52"/>
      <c r="D45" s="53"/>
      <c r="E45" s="54" t="s">
        <v>193</v>
      </c>
      <c r="F45" s="52"/>
      <c r="G45" s="55">
        <v>550</v>
      </c>
      <c r="H45" s="74"/>
      <c r="I45" s="52"/>
      <c r="J45" s="52"/>
      <c r="K45" s="52"/>
      <c r="L45" s="52"/>
      <c r="M45" s="52"/>
      <c r="N45" s="74"/>
      <c r="O45" s="52"/>
      <c r="P45" s="53" t="s">
        <v>114</v>
      </c>
      <c r="Q45" s="31" t="s">
        <v>114</v>
      </c>
      <c r="R45" s="31" t="s">
        <v>165</v>
      </c>
      <c r="S45" s="31" t="s">
        <v>108</v>
      </c>
    </row>
    <row r="46" spans="1:19" s="6" customFormat="1" ht="15.75" customHeight="1">
      <c r="A46" s="52"/>
      <c r="B46" s="52"/>
      <c r="C46" s="52"/>
      <c r="D46" s="56"/>
      <c r="E46" s="57" t="s">
        <v>166</v>
      </c>
      <c r="F46" s="52"/>
      <c r="G46" s="58">
        <v>550</v>
      </c>
      <c r="H46" s="74"/>
      <c r="I46" s="52"/>
      <c r="J46" s="52"/>
      <c r="K46" s="52"/>
      <c r="L46" s="52"/>
      <c r="M46" s="52"/>
      <c r="N46" s="74"/>
      <c r="O46" s="52"/>
      <c r="P46" s="56" t="s">
        <v>114</v>
      </c>
      <c r="Q46" s="32" t="s">
        <v>120</v>
      </c>
      <c r="R46" s="32" t="s">
        <v>165</v>
      </c>
      <c r="S46" s="32" t="s">
        <v>105</v>
      </c>
    </row>
    <row r="47" spans="1:16" s="6" customFormat="1" ht="13.5" customHeight="1">
      <c r="A47" s="48" t="s">
        <v>194</v>
      </c>
      <c r="B47" s="48" t="s">
        <v>136</v>
      </c>
      <c r="C47" s="48" t="s">
        <v>179</v>
      </c>
      <c r="D47" s="49" t="s">
        <v>195</v>
      </c>
      <c r="E47" s="50" t="s">
        <v>196</v>
      </c>
      <c r="F47" s="48" t="s">
        <v>113</v>
      </c>
      <c r="G47" s="51">
        <v>550</v>
      </c>
      <c r="H47" s="73">
        <v>0</v>
      </c>
      <c r="I47" s="83">
        <f aca="true" t="shared" si="6" ref="I47:I55">ROUND(G47*H47,2)</f>
        <v>0</v>
      </c>
      <c r="J47" s="84">
        <v>0</v>
      </c>
      <c r="K47" s="51">
        <f aca="true" t="shared" si="7" ref="K47:K55">G47*J47</f>
        <v>0</v>
      </c>
      <c r="L47" s="84">
        <v>0</v>
      </c>
      <c r="M47" s="51">
        <f aca="true" t="shared" si="8" ref="M47:M55">G47*L47</f>
        <v>0</v>
      </c>
      <c r="N47" s="90">
        <v>20</v>
      </c>
      <c r="O47" s="100">
        <v>4</v>
      </c>
      <c r="P47" s="52" t="s">
        <v>114</v>
      </c>
    </row>
    <row r="48" spans="1:16" s="6" customFormat="1" ht="13.5" customHeight="1">
      <c r="A48" s="48" t="s">
        <v>197</v>
      </c>
      <c r="B48" s="48" t="s">
        <v>136</v>
      </c>
      <c r="C48" s="48" t="s">
        <v>179</v>
      </c>
      <c r="D48" s="49" t="s">
        <v>198</v>
      </c>
      <c r="E48" s="50" t="s">
        <v>199</v>
      </c>
      <c r="F48" s="48" t="s">
        <v>113</v>
      </c>
      <c r="G48" s="51">
        <v>15</v>
      </c>
      <c r="H48" s="73">
        <v>0</v>
      </c>
      <c r="I48" s="83">
        <f t="shared" si="6"/>
        <v>0</v>
      </c>
      <c r="J48" s="84">
        <v>0</v>
      </c>
      <c r="K48" s="51">
        <f t="shared" si="7"/>
        <v>0</v>
      </c>
      <c r="L48" s="84">
        <v>0</v>
      </c>
      <c r="M48" s="51">
        <f t="shared" si="8"/>
        <v>0</v>
      </c>
      <c r="N48" s="90">
        <v>20</v>
      </c>
      <c r="O48" s="100">
        <v>4</v>
      </c>
      <c r="P48" s="52" t="s">
        <v>114</v>
      </c>
    </row>
    <row r="49" spans="1:16" s="6" customFormat="1" ht="13.5" customHeight="1">
      <c r="A49" s="48" t="s">
        <v>200</v>
      </c>
      <c r="B49" s="48" t="s">
        <v>136</v>
      </c>
      <c r="C49" s="48" t="s">
        <v>179</v>
      </c>
      <c r="D49" s="49" t="s">
        <v>201</v>
      </c>
      <c r="E49" s="50" t="s">
        <v>202</v>
      </c>
      <c r="F49" s="48" t="s">
        <v>113</v>
      </c>
      <c r="G49" s="51">
        <v>55</v>
      </c>
      <c r="H49" s="73">
        <v>0</v>
      </c>
      <c r="I49" s="83">
        <f t="shared" si="6"/>
        <v>0</v>
      </c>
      <c r="J49" s="84">
        <v>0</v>
      </c>
      <c r="K49" s="51">
        <f t="shared" si="7"/>
        <v>0</v>
      </c>
      <c r="L49" s="84">
        <v>0</v>
      </c>
      <c r="M49" s="51">
        <f t="shared" si="8"/>
        <v>0</v>
      </c>
      <c r="N49" s="90">
        <v>20</v>
      </c>
      <c r="O49" s="100">
        <v>4</v>
      </c>
      <c r="P49" s="52" t="s">
        <v>114</v>
      </c>
    </row>
    <row r="50" spans="1:16" s="6" customFormat="1" ht="13.5" customHeight="1">
      <c r="A50" s="48" t="s">
        <v>203</v>
      </c>
      <c r="B50" s="48" t="s">
        <v>136</v>
      </c>
      <c r="C50" s="48" t="s">
        <v>179</v>
      </c>
      <c r="D50" s="49" t="s">
        <v>204</v>
      </c>
      <c r="E50" s="50" t="s">
        <v>205</v>
      </c>
      <c r="F50" s="48" t="s">
        <v>113</v>
      </c>
      <c r="G50" s="51">
        <v>55</v>
      </c>
      <c r="H50" s="73">
        <v>0</v>
      </c>
      <c r="I50" s="83">
        <f t="shared" si="6"/>
        <v>0</v>
      </c>
      <c r="J50" s="84">
        <v>0</v>
      </c>
      <c r="K50" s="51">
        <f t="shared" si="7"/>
        <v>0</v>
      </c>
      <c r="L50" s="84">
        <v>0</v>
      </c>
      <c r="M50" s="51">
        <f t="shared" si="8"/>
        <v>0</v>
      </c>
      <c r="N50" s="90">
        <v>20</v>
      </c>
      <c r="O50" s="100">
        <v>4</v>
      </c>
      <c r="P50" s="52" t="s">
        <v>114</v>
      </c>
    </row>
    <row r="51" spans="1:16" s="6" customFormat="1" ht="13.5" customHeight="1">
      <c r="A51" s="48" t="s">
        <v>206</v>
      </c>
      <c r="B51" s="48" t="s">
        <v>136</v>
      </c>
      <c r="C51" s="48" t="s">
        <v>179</v>
      </c>
      <c r="D51" s="49" t="s">
        <v>207</v>
      </c>
      <c r="E51" s="50" t="s">
        <v>208</v>
      </c>
      <c r="F51" s="48" t="s">
        <v>113</v>
      </c>
      <c r="G51" s="51">
        <v>390</v>
      </c>
      <c r="H51" s="73">
        <v>0</v>
      </c>
      <c r="I51" s="83">
        <f t="shared" si="6"/>
        <v>0</v>
      </c>
      <c r="J51" s="84">
        <v>0</v>
      </c>
      <c r="K51" s="51">
        <f t="shared" si="7"/>
        <v>0</v>
      </c>
      <c r="L51" s="84">
        <v>0</v>
      </c>
      <c r="M51" s="51">
        <f t="shared" si="8"/>
        <v>0</v>
      </c>
      <c r="N51" s="90">
        <v>20</v>
      </c>
      <c r="O51" s="100">
        <v>4</v>
      </c>
      <c r="P51" s="52" t="s">
        <v>114</v>
      </c>
    </row>
    <row r="52" spans="1:16" s="6" customFormat="1" ht="13.5" customHeight="1">
      <c r="A52" s="48" t="s">
        <v>209</v>
      </c>
      <c r="B52" s="48" t="s">
        <v>136</v>
      </c>
      <c r="C52" s="48" t="s">
        <v>179</v>
      </c>
      <c r="D52" s="49" t="s">
        <v>210</v>
      </c>
      <c r="E52" s="50" t="s">
        <v>211</v>
      </c>
      <c r="F52" s="48" t="s">
        <v>113</v>
      </c>
      <c r="G52" s="51">
        <v>390</v>
      </c>
      <c r="H52" s="73">
        <v>0</v>
      </c>
      <c r="I52" s="83">
        <f t="shared" si="6"/>
        <v>0</v>
      </c>
      <c r="J52" s="84">
        <v>0</v>
      </c>
      <c r="K52" s="51">
        <f t="shared" si="7"/>
        <v>0</v>
      </c>
      <c r="L52" s="84">
        <v>0</v>
      </c>
      <c r="M52" s="51">
        <f t="shared" si="8"/>
        <v>0</v>
      </c>
      <c r="N52" s="90">
        <v>20</v>
      </c>
      <c r="O52" s="100">
        <v>4</v>
      </c>
      <c r="P52" s="52" t="s">
        <v>114</v>
      </c>
    </row>
    <row r="53" spans="1:16" s="6" customFormat="1" ht="13.5" customHeight="1">
      <c r="A53" s="48" t="s">
        <v>212</v>
      </c>
      <c r="B53" s="48" t="s">
        <v>136</v>
      </c>
      <c r="C53" s="48" t="s">
        <v>179</v>
      </c>
      <c r="D53" s="49" t="s">
        <v>213</v>
      </c>
      <c r="E53" s="50" t="s">
        <v>214</v>
      </c>
      <c r="F53" s="48" t="s">
        <v>133</v>
      </c>
      <c r="G53" s="51">
        <v>195</v>
      </c>
      <c r="H53" s="73">
        <v>0</v>
      </c>
      <c r="I53" s="83">
        <f t="shared" si="6"/>
        <v>0</v>
      </c>
      <c r="J53" s="84">
        <v>0</v>
      </c>
      <c r="K53" s="51">
        <f t="shared" si="7"/>
        <v>0</v>
      </c>
      <c r="L53" s="84">
        <v>0</v>
      </c>
      <c r="M53" s="51">
        <f t="shared" si="8"/>
        <v>0</v>
      </c>
      <c r="N53" s="90">
        <v>20</v>
      </c>
      <c r="O53" s="100">
        <v>4</v>
      </c>
      <c r="P53" s="52" t="s">
        <v>114</v>
      </c>
    </row>
    <row r="54" spans="1:16" s="6" customFormat="1" ht="13.5" customHeight="1">
      <c r="A54" s="48" t="s">
        <v>215</v>
      </c>
      <c r="B54" s="48" t="s">
        <v>136</v>
      </c>
      <c r="C54" s="48" t="s">
        <v>179</v>
      </c>
      <c r="D54" s="49" t="s">
        <v>216</v>
      </c>
      <c r="E54" s="50" t="s">
        <v>217</v>
      </c>
      <c r="F54" s="48" t="s">
        <v>133</v>
      </c>
      <c r="G54" s="51">
        <v>195</v>
      </c>
      <c r="H54" s="73">
        <v>0</v>
      </c>
      <c r="I54" s="83">
        <f t="shared" si="6"/>
        <v>0</v>
      </c>
      <c r="J54" s="84">
        <v>0</v>
      </c>
      <c r="K54" s="51">
        <f t="shared" si="7"/>
        <v>0</v>
      </c>
      <c r="L54" s="84">
        <v>0</v>
      </c>
      <c r="M54" s="51">
        <f t="shared" si="8"/>
        <v>0</v>
      </c>
      <c r="N54" s="90">
        <v>20</v>
      </c>
      <c r="O54" s="100">
        <v>4</v>
      </c>
      <c r="P54" s="52" t="s">
        <v>114</v>
      </c>
    </row>
    <row r="55" spans="1:16" s="6" customFormat="1" ht="13.5" customHeight="1">
      <c r="A55" s="48" t="s">
        <v>218</v>
      </c>
      <c r="B55" s="48" t="s">
        <v>136</v>
      </c>
      <c r="C55" s="48" t="s">
        <v>179</v>
      </c>
      <c r="D55" s="49" t="s">
        <v>219</v>
      </c>
      <c r="E55" s="50" t="s">
        <v>220</v>
      </c>
      <c r="F55" s="48" t="s">
        <v>113</v>
      </c>
      <c r="G55" s="51">
        <v>2215</v>
      </c>
      <c r="H55" s="73">
        <v>0</v>
      </c>
      <c r="I55" s="83">
        <f t="shared" si="6"/>
        <v>0</v>
      </c>
      <c r="J55" s="84">
        <v>0</v>
      </c>
      <c r="K55" s="51">
        <f t="shared" si="7"/>
        <v>0</v>
      </c>
      <c r="L55" s="84">
        <v>0</v>
      </c>
      <c r="M55" s="51">
        <f t="shared" si="8"/>
        <v>0</v>
      </c>
      <c r="N55" s="90">
        <v>20</v>
      </c>
      <c r="O55" s="100">
        <v>4</v>
      </c>
      <c r="P55" s="52" t="s">
        <v>114</v>
      </c>
    </row>
    <row r="56" spans="1:19" s="6" customFormat="1" ht="15.75" customHeight="1">
      <c r="A56" s="52"/>
      <c r="B56" s="52"/>
      <c r="C56" s="52"/>
      <c r="D56" s="53"/>
      <c r="E56" s="54" t="s">
        <v>221</v>
      </c>
      <c r="F56" s="52"/>
      <c r="G56" s="55">
        <v>2215</v>
      </c>
      <c r="H56" s="74"/>
      <c r="I56" s="52"/>
      <c r="J56" s="52"/>
      <c r="K56" s="52"/>
      <c r="L56" s="52"/>
      <c r="M56" s="52"/>
      <c r="N56" s="74"/>
      <c r="O56" s="52"/>
      <c r="P56" s="53" t="s">
        <v>114</v>
      </c>
      <c r="Q56" s="31" t="s">
        <v>114</v>
      </c>
      <c r="R56" s="31" t="s">
        <v>165</v>
      </c>
      <c r="S56" s="31" t="s">
        <v>105</v>
      </c>
    </row>
    <row r="57" spans="1:19" s="6" customFormat="1" ht="15.75" customHeight="1">
      <c r="A57" s="52"/>
      <c r="B57" s="52"/>
      <c r="C57" s="52"/>
      <c r="D57" s="56"/>
      <c r="E57" s="57" t="s">
        <v>166</v>
      </c>
      <c r="F57" s="52"/>
      <c r="G57" s="58">
        <v>2215</v>
      </c>
      <c r="H57" s="74"/>
      <c r="I57" s="52"/>
      <c r="J57" s="52"/>
      <c r="K57" s="52"/>
      <c r="L57" s="52"/>
      <c r="M57" s="52"/>
      <c r="N57" s="74"/>
      <c r="O57" s="52"/>
      <c r="P57" s="56" t="s">
        <v>114</v>
      </c>
      <c r="Q57" s="32" t="s">
        <v>120</v>
      </c>
      <c r="R57" s="32" t="s">
        <v>165</v>
      </c>
      <c r="S57" s="32" t="s">
        <v>108</v>
      </c>
    </row>
    <row r="58" spans="1:16" s="6" customFormat="1" ht="13.5" customHeight="1">
      <c r="A58" s="48" t="s">
        <v>222</v>
      </c>
      <c r="B58" s="48" t="s">
        <v>136</v>
      </c>
      <c r="C58" s="48" t="s">
        <v>179</v>
      </c>
      <c r="D58" s="49" t="s">
        <v>223</v>
      </c>
      <c r="E58" s="50" t="s">
        <v>224</v>
      </c>
      <c r="F58" s="48" t="s">
        <v>113</v>
      </c>
      <c r="G58" s="51">
        <v>15</v>
      </c>
      <c r="H58" s="73">
        <v>0</v>
      </c>
      <c r="I58" s="83">
        <f>ROUND(G58*H58,2)</f>
        <v>0</v>
      </c>
      <c r="J58" s="84">
        <v>0</v>
      </c>
      <c r="K58" s="51">
        <f>G58*J58</f>
        <v>0</v>
      </c>
      <c r="L58" s="84">
        <v>0</v>
      </c>
      <c r="M58" s="51">
        <f>G58*L58</f>
        <v>0</v>
      </c>
      <c r="N58" s="90">
        <v>20</v>
      </c>
      <c r="O58" s="100">
        <v>4</v>
      </c>
      <c r="P58" s="52" t="s">
        <v>114</v>
      </c>
    </row>
    <row r="59" spans="1:19" s="6" customFormat="1" ht="15.75" customHeight="1">
      <c r="A59" s="52"/>
      <c r="B59" s="52"/>
      <c r="C59" s="52"/>
      <c r="D59" s="53"/>
      <c r="E59" s="54" t="s">
        <v>225</v>
      </c>
      <c r="F59" s="52"/>
      <c r="G59" s="55">
        <v>15</v>
      </c>
      <c r="H59" s="74"/>
      <c r="I59" s="52"/>
      <c r="J59" s="52"/>
      <c r="K59" s="52"/>
      <c r="L59" s="52"/>
      <c r="M59" s="52"/>
      <c r="N59" s="74"/>
      <c r="O59" s="52"/>
      <c r="P59" s="53" t="s">
        <v>114</v>
      </c>
      <c r="Q59" s="31" t="s">
        <v>114</v>
      </c>
      <c r="R59" s="31" t="s">
        <v>165</v>
      </c>
      <c r="S59" s="31" t="s">
        <v>105</v>
      </c>
    </row>
    <row r="60" spans="1:19" s="6" customFormat="1" ht="15.75" customHeight="1">
      <c r="A60" s="52"/>
      <c r="B60" s="52"/>
      <c r="C60" s="52"/>
      <c r="D60" s="56"/>
      <c r="E60" s="57" t="s">
        <v>166</v>
      </c>
      <c r="F60" s="52"/>
      <c r="G60" s="58">
        <v>15</v>
      </c>
      <c r="H60" s="74"/>
      <c r="I60" s="52"/>
      <c r="J60" s="52"/>
      <c r="K60" s="52"/>
      <c r="L60" s="52"/>
      <c r="M60" s="52"/>
      <c r="N60" s="74"/>
      <c r="O60" s="52"/>
      <c r="P60" s="56" t="s">
        <v>114</v>
      </c>
      <c r="Q60" s="32" t="s">
        <v>120</v>
      </c>
      <c r="R60" s="32" t="s">
        <v>165</v>
      </c>
      <c r="S60" s="32" t="s">
        <v>108</v>
      </c>
    </row>
    <row r="61" spans="1:16" s="6" customFormat="1" ht="13.5" customHeight="1">
      <c r="A61" s="48" t="s">
        <v>226</v>
      </c>
      <c r="B61" s="48" t="s">
        <v>136</v>
      </c>
      <c r="C61" s="48" t="s">
        <v>179</v>
      </c>
      <c r="D61" s="49" t="s">
        <v>227</v>
      </c>
      <c r="E61" s="50" t="s">
        <v>228</v>
      </c>
      <c r="F61" s="48" t="s">
        <v>113</v>
      </c>
      <c r="G61" s="51">
        <v>2230</v>
      </c>
      <c r="H61" s="73">
        <v>0</v>
      </c>
      <c r="I61" s="83">
        <f>ROUND(G61*H61,2)</f>
        <v>0</v>
      </c>
      <c r="J61" s="84">
        <v>0</v>
      </c>
      <c r="K61" s="51">
        <f>G61*J61</f>
        <v>0</v>
      </c>
      <c r="L61" s="84">
        <v>0</v>
      </c>
      <c r="M61" s="51">
        <f>G61*L61</f>
        <v>0</v>
      </c>
      <c r="N61" s="90">
        <v>20</v>
      </c>
      <c r="O61" s="100">
        <v>4</v>
      </c>
      <c r="P61" s="52" t="s">
        <v>114</v>
      </c>
    </row>
    <row r="62" spans="1:19" s="6" customFormat="1" ht="15.75" customHeight="1">
      <c r="A62" s="52"/>
      <c r="B62" s="52"/>
      <c r="C62" s="52"/>
      <c r="D62" s="53"/>
      <c r="E62" s="54" t="s">
        <v>229</v>
      </c>
      <c r="F62" s="52"/>
      <c r="G62" s="55">
        <v>2230</v>
      </c>
      <c r="H62" s="74"/>
      <c r="I62" s="52"/>
      <c r="J62" s="52"/>
      <c r="K62" s="52"/>
      <c r="L62" s="52"/>
      <c r="M62" s="52"/>
      <c r="N62" s="74"/>
      <c r="O62" s="52"/>
      <c r="P62" s="53" t="s">
        <v>114</v>
      </c>
      <c r="Q62" s="31" t="s">
        <v>114</v>
      </c>
      <c r="R62" s="31" t="s">
        <v>165</v>
      </c>
      <c r="S62" s="31" t="s">
        <v>105</v>
      </c>
    </row>
    <row r="63" spans="1:19" s="6" customFormat="1" ht="15.75" customHeight="1">
      <c r="A63" s="52"/>
      <c r="B63" s="52"/>
      <c r="C63" s="52"/>
      <c r="D63" s="56"/>
      <c r="E63" s="57" t="s">
        <v>166</v>
      </c>
      <c r="F63" s="52"/>
      <c r="G63" s="58">
        <v>2230</v>
      </c>
      <c r="H63" s="74"/>
      <c r="I63" s="52"/>
      <c r="J63" s="52"/>
      <c r="K63" s="52"/>
      <c r="L63" s="52"/>
      <c r="M63" s="52"/>
      <c r="N63" s="74"/>
      <c r="O63" s="52"/>
      <c r="P63" s="56" t="s">
        <v>114</v>
      </c>
      <c r="Q63" s="32" t="s">
        <v>120</v>
      </c>
      <c r="R63" s="32" t="s">
        <v>165</v>
      </c>
      <c r="S63" s="32" t="s">
        <v>108</v>
      </c>
    </row>
    <row r="64" spans="1:16" s="6" customFormat="1" ht="13.5" customHeight="1">
      <c r="A64" s="48" t="s">
        <v>230</v>
      </c>
      <c r="B64" s="48" t="s">
        <v>136</v>
      </c>
      <c r="C64" s="48" t="s">
        <v>179</v>
      </c>
      <c r="D64" s="49" t="s">
        <v>231</v>
      </c>
      <c r="E64" s="50" t="s">
        <v>232</v>
      </c>
      <c r="F64" s="48" t="s">
        <v>123</v>
      </c>
      <c r="G64" s="51">
        <v>3322.5</v>
      </c>
      <c r="H64" s="73">
        <v>0</v>
      </c>
      <c r="I64" s="83">
        <f>ROUND(G64*H64,2)</f>
        <v>0</v>
      </c>
      <c r="J64" s="84">
        <v>0</v>
      </c>
      <c r="K64" s="51">
        <f>G64*J64</f>
        <v>0</v>
      </c>
      <c r="L64" s="84">
        <v>0</v>
      </c>
      <c r="M64" s="51">
        <f>G64*L64</f>
        <v>0</v>
      </c>
      <c r="N64" s="90">
        <v>20</v>
      </c>
      <c r="O64" s="100">
        <v>4</v>
      </c>
      <c r="P64" s="52" t="s">
        <v>114</v>
      </c>
    </row>
    <row r="65" spans="1:19" s="6" customFormat="1" ht="15.75" customHeight="1">
      <c r="A65" s="52"/>
      <c r="B65" s="52"/>
      <c r="C65" s="52"/>
      <c r="D65" s="53"/>
      <c r="E65" s="54" t="s">
        <v>233</v>
      </c>
      <c r="F65" s="52"/>
      <c r="G65" s="55">
        <v>3322.5</v>
      </c>
      <c r="H65" s="74"/>
      <c r="I65" s="52"/>
      <c r="J65" s="52"/>
      <c r="K65" s="52"/>
      <c r="L65" s="52"/>
      <c r="M65" s="52"/>
      <c r="N65" s="74"/>
      <c r="O65" s="52"/>
      <c r="P65" s="53" t="s">
        <v>114</v>
      </c>
      <c r="Q65" s="31" t="s">
        <v>114</v>
      </c>
      <c r="R65" s="31" t="s">
        <v>165</v>
      </c>
      <c r="S65" s="31" t="s">
        <v>105</v>
      </c>
    </row>
    <row r="66" spans="1:19" s="6" customFormat="1" ht="15.75" customHeight="1">
      <c r="A66" s="52"/>
      <c r="B66" s="52"/>
      <c r="C66" s="52"/>
      <c r="D66" s="56"/>
      <c r="E66" s="57" t="s">
        <v>166</v>
      </c>
      <c r="F66" s="52"/>
      <c r="G66" s="58">
        <v>3322.5</v>
      </c>
      <c r="H66" s="74"/>
      <c r="I66" s="52"/>
      <c r="J66" s="52"/>
      <c r="K66" s="52"/>
      <c r="L66" s="52"/>
      <c r="M66" s="52"/>
      <c r="N66" s="74"/>
      <c r="O66" s="52"/>
      <c r="P66" s="56" t="s">
        <v>114</v>
      </c>
      <c r="Q66" s="32" t="s">
        <v>120</v>
      </c>
      <c r="R66" s="32" t="s">
        <v>165</v>
      </c>
      <c r="S66" s="32" t="s">
        <v>108</v>
      </c>
    </row>
    <row r="67" spans="1:16" s="6" customFormat="1" ht="13.5" customHeight="1">
      <c r="A67" s="48" t="s">
        <v>234</v>
      </c>
      <c r="B67" s="48" t="s">
        <v>136</v>
      </c>
      <c r="C67" s="48" t="s">
        <v>179</v>
      </c>
      <c r="D67" s="49" t="s">
        <v>235</v>
      </c>
      <c r="E67" s="50" t="s">
        <v>236</v>
      </c>
      <c r="F67" s="48" t="s">
        <v>113</v>
      </c>
      <c r="G67" s="51">
        <v>730</v>
      </c>
      <c r="H67" s="73">
        <v>0</v>
      </c>
      <c r="I67" s="83">
        <f>ROUND(G67*H67,2)</f>
        <v>0</v>
      </c>
      <c r="J67" s="84">
        <v>0</v>
      </c>
      <c r="K67" s="51">
        <f>G67*J67</f>
        <v>0</v>
      </c>
      <c r="L67" s="84">
        <v>0</v>
      </c>
      <c r="M67" s="51">
        <f>G67*L67</f>
        <v>0</v>
      </c>
      <c r="N67" s="90">
        <v>20</v>
      </c>
      <c r="O67" s="100">
        <v>4</v>
      </c>
      <c r="P67" s="52" t="s">
        <v>114</v>
      </c>
    </row>
    <row r="68" spans="1:16" s="6" customFormat="1" ht="13.5" customHeight="1">
      <c r="A68" s="44" t="s">
        <v>237</v>
      </c>
      <c r="B68" s="44" t="s">
        <v>109</v>
      </c>
      <c r="C68" s="44" t="s">
        <v>110</v>
      </c>
      <c r="D68" s="45" t="s">
        <v>238</v>
      </c>
      <c r="E68" s="46" t="s">
        <v>239</v>
      </c>
      <c r="F68" s="44" t="s">
        <v>123</v>
      </c>
      <c r="G68" s="47">
        <v>1231.291</v>
      </c>
      <c r="H68" s="72">
        <v>0</v>
      </c>
      <c r="I68" s="81">
        <f>ROUND(G68*H68,2)</f>
        <v>0</v>
      </c>
      <c r="J68" s="82">
        <v>0</v>
      </c>
      <c r="K68" s="47">
        <f>G68*J68</f>
        <v>0</v>
      </c>
      <c r="L68" s="82">
        <v>0</v>
      </c>
      <c r="M68" s="47">
        <f>G68*L68</f>
        <v>0</v>
      </c>
      <c r="N68" s="89">
        <v>20</v>
      </c>
      <c r="O68" s="98">
        <v>8</v>
      </c>
      <c r="P68" s="99" t="s">
        <v>114</v>
      </c>
    </row>
    <row r="69" spans="1:19" s="6" customFormat="1" ht="15.75" customHeight="1">
      <c r="A69" s="52"/>
      <c r="B69" s="52"/>
      <c r="C69" s="52"/>
      <c r="D69" s="53"/>
      <c r="E69" s="54" t="s">
        <v>240</v>
      </c>
      <c r="F69" s="52"/>
      <c r="G69" s="55">
        <v>1231.291</v>
      </c>
      <c r="H69" s="74"/>
      <c r="I69" s="52"/>
      <c r="J69" s="52"/>
      <c r="K69" s="52"/>
      <c r="L69" s="52"/>
      <c r="M69" s="52"/>
      <c r="N69" s="74"/>
      <c r="O69" s="52"/>
      <c r="P69" s="53" t="s">
        <v>114</v>
      </c>
      <c r="Q69" s="31" t="s">
        <v>114</v>
      </c>
      <c r="R69" s="31" t="s">
        <v>165</v>
      </c>
      <c r="S69" s="31" t="s">
        <v>105</v>
      </c>
    </row>
    <row r="70" spans="1:19" s="6" customFormat="1" ht="15.75" customHeight="1">
      <c r="A70" s="52"/>
      <c r="B70" s="52"/>
      <c r="C70" s="52"/>
      <c r="D70" s="56"/>
      <c r="E70" s="57" t="s">
        <v>166</v>
      </c>
      <c r="F70" s="52"/>
      <c r="G70" s="58">
        <v>1231.291</v>
      </c>
      <c r="H70" s="74"/>
      <c r="I70" s="52"/>
      <c r="J70" s="52"/>
      <c r="K70" s="52"/>
      <c r="L70" s="52"/>
      <c r="M70" s="52"/>
      <c r="N70" s="74"/>
      <c r="O70" s="52"/>
      <c r="P70" s="56" t="s">
        <v>114</v>
      </c>
      <c r="Q70" s="32" t="s">
        <v>120</v>
      </c>
      <c r="R70" s="32" t="s">
        <v>165</v>
      </c>
      <c r="S70" s="32" t="s">
        <v>108</v>
      </c>
    </row>
    <row r="71" spans="1:16" s="6" customFormat="1" ht="13.5" customHeight="1">
      <c r="A71" s="48" t="s">
        <v>241</v>
      </c>
      <c r="B71" s="48" t="s">
        <v>136</v>
      </c>
      <c r="C71" s="48" t="s">
        <v>179</v>
      </c>
      <c r="D71" s="49" t="s">
        <v>242</v>
      </c>
      <c r="E71" s="50" t="s">
        <v>243</v>
      </c>
      <c r="F71" s="48" t="s">
        <v>133</v>
      </c>
      <c r="G71" s="51">
        <v>12010</v>
      </c>
      <c r="H71" s="73">
        <v>0</v>
      </c>
      <c r="I71" s="83">
        <f>ROUND(G71*H71,2)</f>
        <v>0</v>
      </c>
      <c r="J71" s="84">
        <v>0</v>
      </c>
      <c r="K71" s="51">
        <f>G71*J71</f>
        <v>0</v>
      </c>
      <c r="L71" s="84">
        <v>0</v>
      </c>
      <c r="M71" s="51">
        <f>G71*L71</f>
        <v>0</v>
      </c>
      <c r="N71" s="90">
        <v>20</v>
      </c>
      <c r="O71" s="100">
        <v>4</v>
      </c>
      <c r="P71" s="52" t="s">
        <v>114</v>
      </c>
    </row>
    <row r="72" spans="1:16" s="24" customFormat="1" ht="12.75" customHeight="1">
      <c r="A72" s="41"/>
      <c r="B72" s="42" t="s">
        <v>62</v>
      </c>
      <c r="C72" s="41"/>
      <c r="D72" s="43" t="s">
        <v>114</v>
      </c>
      <c r="E72" s="43" t="s">
        <v>244</v>
      </c>
      <c r="F72" s="41"/>
      <c r="G72" s="41"/>
      <c r="H72" s="71"/>
      <c r="I72" s="79">
        <f>SUM(I73:I82)</f>
        <v>0</v>
      </c>
      <c r="J72" s="41"/>
      <c r="K72" s="80">
        <f>SUM(K73:K82)</f>
        <v>0</v>
      </c>
      <c r="L72" s="41"/>
      <c r="M72" s="80">
        <f>SUM(M73:M82)</f>
        <v>0</v>
      </c>
      <c r="N72" s="71"/>
      <c r="O72" s="41"/>
      <c r="P72" s="43" t="s">
        <v>108</v>
      </c>
    </row>
    <row r="73" spans="1:16" s="6" customFormat="1" ht="24" customHeight="1">
      <c r="A73" s="48" t="s">
        <v>245</v>
      </c>
      <c r="B73" s="48" t="s">
        <v>136</v>
      </c>
      <c r="C73" s="48" t="s">
        <v>246</v>
      </c>
      <c r="D73" s="49" t="s">
        <v>247</v>
      </c>
      <c r="E73" s="50" t="s">
        <v>248</v>
      </c>
      <c r="F73" s="48" t="s">
        <v>133</v>
      </c>
      <c r="G73" s="51">
        <v>694.5</v>
      </c>
      <c r="H73" s="73">
        <v>0</v>
      </c>
      <c r="I73" s="83">
        <f>ROUND(G73*H73,2)</f>
        <v>0</v>
      </c>
      <c r="J73" s="84">
        <v>0</v>
      </c>
      <c r="K73" s="51">
        <f>G73*J73</f>
        <v>0</v>
      </c>
      <c r="L73" s="84">
        <v>0</v>
      </c>
      <c r="M73" s="51">
        <f>G73*L73</f>
        <v>0</v>
      </c>
      <c r="N73" s="90">
        <v>20</v>
      </c>
      <c r="O73" s="100">
        <v>4</v>
      </c>
      <c r="P73" s="52" t="s">
        <v>114</v>
      </c>
    </row>
    <row r="74" spans="1:19" s="6" customFormat="1" ht="15.75" customHeight="1">
      <c r="A74" s="52"/>
      <c r="B74" s="52"/>
      <c r="C74" s="52"/>
      <c r="D74" s="53"/>
      <c r="E74" s="54" t="s">
        <v>249</v>
      </c>
      <c r="F74" s="52"/>
      <c r="G74" s="55">
        <v>694.5</v>
      </c>
      <c r="H74" s="74"/>
      <c r="I74" s="52"/>
      <c r="J74" s="52"/>
      <c r="K74" s="52"/>
      <c r="L74" s="52"/>
      <c r="M74" s="52"/>
      <c r="N74" s="74"/>
      <c r="O74" s="52"/>
      <c r="P74" s="53" t="s">
        <v>114</v>
      </c>
      <c r="Q74" s="31" t="s">
        <v>114</v>
      </c>
      <c r="R74" s="31" t="s">
        <v>165</v>
      </c>
      <c r="S74" s="31" t="s">
        <v>108</v>
      </c>
    </row>
    <row r="75" spans="1:19" s="6" customFormat="1" ht="15.75" customHeight="1">
      <c r="A75" s="52"/>
      <c r="B75" s="52"/>
      <c r="C75" s="52"/>
      <c r="D75" s="56"/>
      <c r="E75" s="57" t="s">
        <v>166</v>
      </c>
      <c r="F75" s="52"/>
      <c r="G75" s="58">
        <v>694.5</v>
      </c>
      <c r="H75" s="74"/>
      <c r="I75" s="52"/>
      <c r="J75" s="52"/>
      <c r="K75" s="52"/>
      <c r="L75" s="52"/>
      <c r="M75" s="52"/>
      <c r="N75" s="74"/>
      <c r="O75" s="52"/>
      <c r="P75" s="56" t="s">
        <v>114</v>
      </c>
      <c r="Q75" s="32" t="s">
        <v>120</v>
      </c>
      <c r="R75" s="32" t="s">
        <v>165</v>
      </c>
      <c r="S75" s="32" t="s">
        <v>105</v>
      </c>
    </row>
    <row r="76" spans="1:16" s="6" customFormat="1" ht="13.5" customHeight="1">
      <c r="A76" s="44" t="s">
        <v>250</v>
      </c>
      <c r="B76" s="44" t="s">
        <v>109</v>
      </c>
      <c r="C76" s="44" t="s">
        <v>110</v>
      </c>
      <c r="D76" s="45" t="s">
        <v>251</v>
      </c>
      <c r="E76" s="46" t="s">
        <v>252</v>
      </c>
      <c r="F76" s="44" t="s">
        <v>133</v>
      </c>
      <c r="G76" s="47">
        <v>708.9</v>
      </c>
      <c r="H76" s="72">
        <v>0</v>
      </c>
      <c r="I76" s="81">
        <f>ROUND(G76*H76,2)</f>
        <v>0</v>
      </c>
      <c r="J76" s="82">
        <v>0</v>
      </c>
      <c r="K76" s="47">
        <f>G76*J76</f>
        <v>0</v>
      </c>
      <c r="L76" s="82">
        <v>0</v>
      </c>
      <c r="M76" s="47">
        <f>G76*L76</f>
        <v>0</v>
      </c>
      <c r="N76" s="89">
        <v>20</v>
      </c>
      <c r="O76" s="98">
        <v>8</v>
      </c>
      <c r="P76" s="99" t="s">
        <v>114</v>
      </c>
    </row>
    <row r="77" spans="1:19" s="6" customFormat="1" ht="15.75" customHeight="1">
      <c r="A77" s="52"/>
      <c r="B77" s="52"/>
      <c r="C77" s="52"/>
      <c r="D77" s="53"/>
      <c r="E77" s="54" t="s">
        <v>253</v>
      </c>
      <c r="F77" s="52"/>
      <c r="G77" s="55">
        <v>708.9</v>
      </c>
      <c r="H77" s="74"/>
      <c r="I77" s="52"/>
      <c r="J77" s="52"/>
      <c r="K77" s="52"/>
      <c r="L77" s="52"/>
      <c r="M77" s="52"/>
      <c r="N77" s="74"/>
      <c r="O77" s="52"/>
      <c r="P77" s="53" t="s">
        <v>114</v>
      </c>
      <c r="Q77" s="31" t="s">
        <v>114</v>
      </c>
      <c r="R77" s="31" t="s">
        <v>165</v>
      </c>
      <c r="S77" s="31" t="s">
        <v>108</v>
      </c>
    </row>
    <row r="78" spans="1:19" s="6" customFormat="1" ht="15.75" customHeight="1">
      <c r="A78" s="52"/>
      <c r="B78" s="52"/>
      <c r="C78" s="52"/>
      <c r="D78" s="56"/>
      <c r="E78" s="57" t="s">
        <v>166</v>
      </c>
      <c r="F78" s="52"/>
      <c r="G78" s="58">
        <v>708.9</v>
      </c>
      <c r="H78" s="74"/>
      <c r="I78" s="52"/>
      <c r="J78" s="52"/>
      <c r="K78" s="52"/>
      <c r="L78" s="52"/>
      <c r="M78" s="52"/>
      <c r="N78" s="74"/>
      <c r="O78" s="52"/>
      <c r="P78" s="56" t="s">
        <v>114</v>
      </c>
      <c r="Q78" s="32" t="s">
        <v>120</v>
      </c>
      <c r="R78" s="32" t="s">
        <v>165</v>
      </c>
      <c r="S78" s="32" t="s">
        <v>105</v>
      </c>
    </row>
    <row r="79" spans="1:16" s="6" customFormat="1" ht="13.5" customHeight="1">
      <c r="A79" s="48" t="s">
        <v>254</v>
      </c>
      <c r="B79" s="48" t="s">
        <v>136</v>
      </c>
      <c r="C79" s="48" t="s">
        <v>246</v>
      </c>
      <c r="D79" s="49" t="s">
        <v>255</v>
      </c>
      <c r="E79" s="50" t="s">
        <v>256</v>
      </c>
      <c r="F79" s="48" t="s">
        <v>113</v>
      </c>
      <c r="G79" s="51">
        <v>138.9</v>
      </c>
      <c r="H79" s="73">
        <v>0</v>
      </c>
      <c r="I79" s="83">
        <f>ROUND(G79*H79,2)</f>
        <v>0</v>
      </c>
      <c r="J79" s="84">
        <v>0</v>
      </c>
      <c r="K79" s="51">
        <f>G79*J79</f>
        <v>0</v>
      </c>
      <c r="L79" s="84">
        <v>0</v>
      </c>
      <c r="M79" s="51">
        <f>G79*L79</f>
        <v>0</v>
      </c>
      <c r="N79" s="90">
        <v>20</v>
      </c>
      <c r="O79" s="100">
        <v>4</v>
      </c>
      <c r="P79" s="52" t="s">
        <v>114</v>
      </c>
    </row>
    <row r="80" spans="1:19" s="6" customFormat="1" ht="15.75" customHeight="1">
      <c r="A80" s="52"/>
      <c r="B80" s="52"/>
      <c r="C80" s="52"/>
      <c r="D80" s="53"/>
      <c r="E80" s="54" t="s">
        <v>257</v>
      </c>
      <c r="F80" s="52"/>
      <c r="G80" s="55">
        <v>138.9</v>
      </c>
      <c r="H80" s="74"/>
      <c r="I80" s="52"/>
      <c r="J80" s="52"/>
      <c r="K80" s="52"/>
      <c r="L80" s="52"/>
      <c r="M80" s="52"/>
      <c r="N80" s="74"/>
      <c r="O80" s="52"/>
      <c r="P80" s="53" t="s">
        <v>114</v>
      </c>
      <c r="Q80" s="31" t="s">
        <v>114</v>
      </c>
      <c r="R80" s="31" t="s">
        <v>165</v>
      </c>
      <c r="S80" s="31" t="s">
        <v>108</v>
      </c>
    </row>
    <row r="81" spans="1:19" s="6" customFormat="1" ht="15.75" customHeight="1">
      <c r="A81" s="52"/>
      <c r="B81" s="52"/>
      <c r="C81" s="52"/>
      <c r="D81" s="56"/>
      <c r="E81" s="57" t="s">
        <v>166</v>
      </c>
      <c r="F81" s="52"/>
      <c r="G81" s="58">
        <v>138.9</v>
      </c>
      <c r="H81" s="74"/>
      <c r="I81" s="52"/>
      <c r="J81" s="52"/>
      <c r="K81" s="52"/>
      <c r="L81" s="52"/>
      <c r="M81" s="52"/>
      <c r="N81" s="74"/>
      <c r="O81" s="52"/>
      <c r="P81" s="56" t="s">
        <v>114</v>
      </c>
      <c r="Q81" s="32" t="s">
        <v>120</v>
      </c>
      <c r="R81" s="32" t="s">
        <v>165</v>
      </c>
      <c r="S81" s="32" t="s">
        <v>105</v>
      </c>
    </row>
    <row r="82" spans="1:16" s="6" customFormat="1" ht="24" customHeight="1">
      <c r="A82" s="48" t="s">
        <v>258</v>
      </c>
      <c r="B82" s="48" t="s">
        <v>136</v>
      </c>
      <c r="C82" s="48" t="s">
        <v>259</v>
      </c>
      <c r="D82" s="49" t="s">
        <v>260</v>
      </c>
      <c r="E82" s="50" t="s">
        <v>261</v>
      </c>
      <c r="F82" s="48" t="s">
        <v>173</v>
      </c>
      <c r="G82" s="51">
        <v>463</v>
      </c>
      <c r="H82" s="73">
        <v>0</v>
      </c>
      <c r="I82" s="83">
        <f>ROUND(G82*H82,2)</f>
        <v>0</v>
      </c>
      <c r="J82" s="84">
        <v>0</v>
      </c>
      <c r="K82" s="51">
        <f>G82*J82</f>
        <v>0</v>
      </c>
      <c r="L82" s="84">
        <v>0</v>
      </c>
      <c r="M82" s="51">
        <f>G82*L82</f>
        <v>0</v>
      </c>
      <c r="N82" s="90">
        <v>20</v>
      </c>
      <c r="O82" s="100">
        <v>4</v>
      </c>
      <c r="P82" s="52" t="s">
        <v>114</v>
      </c>
    </row>
    <row r="83" spans="1:16" s="24" customFormat="1" ht="12.75" customHeight="1">
      <c r="A83" s="41"/>
      <c r="B83" s="42" t="s">
        <v>62</v>
      </c>
      <c r="C83" s="41"/>
      <c r="D83" s="43" t="s">
        <v>117</v>
      </c>
      <c r="E83" s="43" t="s">
        <v>262</v>
      </c>
      <c r="F83" s="41"/>
      <c r="G83" s="41"/>
      <c r="H83" s="71"/>
      <c r="I83" s="79">
        <f>SUM(I84:I92)</f>
        <v>0</v>
      </c>
      <c r="J83" s="41"/>
      <c r="K83" s="80">
        <f>SUM(K84:K92)</f>
        <v>0</v>
      </c>
      <c r="L83" s="41"/>
      <c r="M83" s="80">
        <f>SUM(M84:M92)</f>
        <v>0</v>
      </c>
      <c r="N83" s="71"/>
      <c r="O83" s="41"/>
      <c r="P83" s="43" t="s">
        <v>108</v>
      </c>
    </row>
    <row r="84" spans="1:16" s="6" customFormat="1" ht="13.5" customHeight="1">
      <c r="A84" s="48" t="s">
        <v>263</v>
      </c>
      <c r="B84" s="48" t="s">
        <v>136</v>
      </c>
      <c r="C84" s="48" t="s">
        <v>264</v>
      </c>
      <c r="D84" s="49" t="s">
        <v>265</v>
      </c>
      <c r="E84" s="50" t="s">
        <v>266</v>
      </c>
      <c r="F84" s="48" t="s">
        <v>173</v>
      </c>
      <c r="G84" s="51">
        <v>47</v>
      </c>
      <c r="H84" s="73">
        <v>0</v>
      </c>
      <c r="I84" s="83">
        <f>ROUND(G84*H84,2)</f>
        <v>0</v>
      </c>
      <c r="J84" s="84">
        <v>0</v>
      </c>
      <c r="K84" s="51">
        <f>G84*J84</f>
        <v>0</v>
      </c>
      <c r="L84" s="84">
        <v>0</v>
      </c>
      <c r="M84" s="51">
        <f>G84*L84</f>
        <v>0</v>
      </c>
      <c r="N84" s="90">
        <v>20</v>
      </c>
      <c r="O84" s="100">
        <v>4</v>
      </c>
      <c r="P84" s="52" t="s">
        <v>114</v>
      </c>
    </row>
    <row r="85" spans="1:16" s="6" customFormat="1" ht="13.5" customHeight="1">
      <c r="A85" s="44" t="s">
        <v>267</v>
      </c>
      <c r="B85" s="44" t="s">
        <v>109</v>
      </c>
      <c r="C85" s="44" t="s">
        <v>110</v>
      </c>
      <c r="D85" s="45" t="s">
        <v>268</v>
      </c>
      <c r="E85" s="46" t="s">
        <v>269</v>
      </c>
      <c r="F85" s="44" t="s">
        <v>270</v>
      </c>
      <c r="G85" s="47">
        <v>261</v>
      </c>
      <c r="H85" s="72">
        <v>0</v>
      </c>
      <c r="I85" s="81">
        <f>ROUND(G85*H85,2)</f>
        <v>0</v>
      </c>
      <c r="J85" s="82">
        <v>0</v>
      </c>
      <c r="K85" s="47">
        <f>G85*J85</f>
        <v>0</v>
      </c>
      <c r="L85" s="82">
        <v>0</v>
      </c>
      <c r="M85" s="47">
        <f>G85*L85</f>
        <v>0</v>
      </c>
      <c r="N85" s="89">
        <v>20</v>
      </c>
      <c r="O85" s="98">
        <v>8</v>
      </c>
      <c r="P85" s="99" t="s">
        <v>114</v>
      </c>
    </row>
    <row r="86" spans="1:16" s="6" customFormat="1" ht="13.5" customHeight="1">
      <c r="A86" s="44" t="s">
        <v>271</v>
      </c>
      <c r="B86" s="44" t="s">
        <v>109</v>
      </c>
      <c r="C86" s="44" t="s">
        <v>110</v>
      </c>
      <c r="D86" s="45" t="s">
        <v>272</v>
      </c>
      <c r="E86" s="46" t="s">
        <v>273</v>
      </c>
      <c r="F86" s="44" t="s">
        <v>270</v>
      </c>
      <c r="G86" s="47">
        <v>554</v>
      </c>
      <c r="H86" s="72">
        <v>0</v>
      </c>
      <c r="I86" s="81">
        <f>ROUND(G86*H86,2)</f>
        <v>0</v>
      </c>
      <c r="J86" s="82">
        <v>0</v>
      </c>
      <c r="K86" s="47">
        <f>G86*J86</f>
        <v>0</v>
      </c>
      <c r="L86" s="82">
        <v>0</v>
      </c>
      <c r="M86" s="47">
        <f>G86*L86</f>
        <v>0</v>
      </c>
      <c r="N86" s="89">
        <v>20</v>
      </c>
      <c r="O86" s="98">
        <v>8</v>
      </c>
      <c r="P86" s="99" t="s">
        <v>114</v>
      </c>
    </row>
    <row r="87" spans="1:16" s="6" customFormat="1" ht="13.5" customHeight="1">
      <c r="A87" s="48" t="s">
        <v>274</v>
      </c>
      <c r="B87" s="48" t="s">
        <v>136</v>
      </c>
      <c r="C87" s="48" t="s">
        <v>264</v>
      </c>
      <c r="D87" s="49" t="s">
        <v>275</v>
      </c>
      <c r="E87" s="50" t="s">
        <v>276</v>
      </c>
      <c r="F87" s="48" t="s">
        <v>173</v>
      </c>
      <c r="G87" s="51">
        <v>100</v>
      </c>
      <c r="H87" s="73">
        <v>0</v>
      </c>
      <c r="I87" s="83">
        <f>ROUND(G87*H87,2)</f>
        <v>0</v>
      </c>
      <c r="J87" s="84">
        <v>0</v>
      </c>
      <c r="K87" s="51">
        <f>G87*J87</f>
        <v>0</v>
      </c>
      <c r="L87" s="84">
        <v>0</v>
      </c>
      <c r="M87" s="51">
        <f>G87*L87</f>
        <v>0</v>
      </c>
      <c r="N87" s="90">
        <v>20</v>
      </c>
      <c r="O87" s="100">
        <v>4</v>
      </c>
      <c r="P87" s="52" t="s">
        <v>114</v>
      </c>
    </row>
    <row r="88" spans="1:19" s="6" customFormat="1" ht="15.75" customHeight="1">
      <c r="A88" s="52"/>
      <c r="B88" s="52"/>
      <c r="C88" s="52"/>
      <c r="D88" s="53"/>
      <c r="E88" s="54" t="s">
        <v>277</v>
      </c>
      <c r="F88" s="52"/>
      <c r="G88" s="55">
        <v>100</v>
      </c>
      <c r="H88" s="74"/>
      <c r="I88" s="52"/>
      <c r="J88" s="52"/>
      <c r="K88" s="52"/>
      <c r="L88" s="52"/>
      <c r="M88" s="52"/>
      <c r="N88" s="74"/>
      <c r="O88" s="52"/>
      <c r="P88" s="53" t="s">
        <v>114</v>
      </c>
      <c r="Q88" s="31" t="s">
        <v>114</v>
      </c>
      <c r="R88" s="31" t="s">
        <v>165</v>
      </c>
      <c r="S88" s="31" t="s">
        <v>108</v>
      </c>
    </row>
    <row r="89" spans="1:19" s="6" customFormat="1" ht="15.75" customHeight="1">
      <c r="A89" s="52"/>
      <c r="B89" s="52"/>
      <c r="C89" s="52"/>
      <c r="D89" s="56"/>
      <c r="E89" s="57" t="s">
        <v>166</v>
      </c>
      <c r="F89" s="52"/>
      <c r="G89" s="58">
        <v>100</v>
      </c>
      <c r="H89" s="74"/>
      <c r="I89" s="52"/>
      <c r="J89" s="52"/>
      <c r="K89" s="52"/>
      <c r="L89" s="52"/>
      <c r="M89" s="52"/>
      <c r="N89" s="74"/>
      <c r="O89" s="52"/>
      <c r="P89" s="56" t="s">
        <v>114</v>
      </c>
      <c r="Q89" s="32" t="s">
        <v>120</v>
      </c>
      <c r="R89" s="32" t="s">
        <v>165</v>
      </c>
      <c r="S89" s="32" t="s">
        <v>105</v>
      </c>
    </row>
    <row r="90" spans="1:16" s="6" customFormat="1" ht="13.5" customHeight="1">
      <c r="A90" s="48" t="s">
        <v>278</v>
      </c>
      <c r="B90" s="48" t="s">
        <v>136</v>
      </c>
      <c r="C90" s="48" t="s">
        <v>264</v>
      </c>
      <c r="D90" s="49" t="s">
        <v>279</v>
      </c>
      <c r="E90" s="50" t="s">
        <v>280</v>
      </c>
      <c r="F90" s="48" t="s">
        <v>173</v>
      </c>
      <c r="G90" s="51">
        <v>25</v>
      </c>
      <c r="H90" s="73">
        <v>0</v>
      </c>
      <c r="I90" s="83">
        <f>ROUND(G90*H90,2)</f>
        <v>0</v>
      </c>
      <c r="J90" s="84">
        <v>0</v>
      </c>
      <c r="K90" s="51">
        <f>G90*J90</f>
        <v>0</v>
      </c>
      <c r="L90" s="84">
        <v>0</v>
      </c>
      <c r="M90" s="51">
        <f>G90*L90</f>
        <v>0</v>
      </c>
      <c r="N90" s="90">
        <v>20</v>
      </c>
      <c r="O90" s="100">
        <v>4</v>
      </c>
      <c r="P90" s="52" t="s">
        <v>114</v>
      </c>
    </row>
    <row r="91" spans="1:16" s="6" customFormat="1" ht="13.5" customHeight="1">
      <c r="A91" s="48" t="s">
        <v>281</v>
      </c>
      <c r="B91" s="48" t="s">
        <v>136</v>
      </c>
      <c r="C91" s="48" t="s">
        <v>264</v>
      </c>
      <c r="D91" s="49" t="s">
        <v>282</v>
      </c>
      <c r="E91" s="50" t="s">
        <v>283</v>
      </c>
      <c r="F91" s="48" t="s">
        <v>173</v>
      </c>
      <c r="G91" s="51">
        <v>1950</v>
      </c>
      <c r="H91" s="73">
        <v>0</v>
      </c>
      <c r="I91" s="83">
        <f>ROUND(G91*H91,2)</f>
        <v>0</v>
      </c>
      <c r="J91" s="84">
        <v>0</v>
      </c>
      <c r="K91" s="51">
        <f>G91*J91</f>
        <v>0</v>
      </c>
      <c r="L91" s="84">
        <v>0</v>
      </c>
      <c r="M91" s="51">
        <f>G91*L91</f>
        <v>0</v>
      </c>
      <c r="N91" s="90">
        <v>20</v>
      </c>
      <c r="O91" s="100">
        <v>4</v>
      </c>
      <c r="P91" s="52" t="s">
        <v>114</v>
      </c>
    </row>
    <row r="92" spans="1:16" s="6" customFormat="1" ht="13.5" customHeight="1">
      <c r="A92" s="44" t="s">
        <v>284</v>
      </c>
      <c r="B92" s="44" t="s">
        <v>109</v>
      </c>
      <c r="C92" s="44" t="s">
        <v>110</v>
      </c>
      <c r="D92" s="45" t="s">
        <v>285</v>
      </c>
      <c r="E92" s="46" t="s">
        <v>286</v>
      </c>
      <c r="F92" s="44" t="s">
        <v>270</v>
      </c>
      <c r="G92" s="47">
        <v>139</v>
      </c>
      <c r="H92" s="72">
        <v>0</v>
      </c>
      <c r="I92" s="81">
        <f>ROUND(G92*H92,2)</f>
        <v>0</v>
      </c>
      <c r="J92" s="82">
        <v>0</v>
      </c>
      <c r="K92" s="47">
        <f>G92*J92</f>
        <v>0</v>
      </c>
      <c r="L92" s="82">
        <v>0</v>
      </c>
      <c r="M92" s="47">
        <f>G92*L92</f>
        <v>0</v>
      </c>
      <c r="N92" s="89">
        <v>20</v>
      </c>
      <c r="O92" s="98">
        <v>8</v>
      </c>
      <c r="P92" s="99" t="s">
        <v>114</v>
      </c>
    </row>
    <row r="93" spans="1:16" s="24" customFormat="1" ht="12.75" customHeight="1">
      <c r="A93" s="41"/>
      <c r="B93" s="42" t="s">
        <v>62</v>
      </c>
      <c r="C93" s="41"/>
      <c r="D93" s="43" t="s">
        <v>120</v>
      </c>
      <c r="E93" s="43" t="s">
        <v>287</v>
      </c>
      <c r="F93" s="41"/>
      <c r="G93" s="41"/>
      <c r="H93" s="71"/>
      <c r="I93" s="79">
        <f>SUM(I94:I115)</f>
        <v>0</v>
      </c>
      <c r="J93" s="41"/>
      <c r="K93" s="80">
        <f>SUM(K94:K115)</f>
        <v>0</v>
      </c>
      <c r="L93" s="41"/>
      <c r="M93" s="80">
        <f>SUM(M94:M115)</f>
        <v>0</v>
      </c>
      <c r="N93" s="71"/>
      <c r="O93" s="41"/>
      <c r="P93" s="43" t="s">
        <v>108</v>
      </c>
    </row>
    <row r="94" spans="1:16" s="6" customFormat="1" ht="24" customHeight="1">
      <c r="A94" s="48" t="s">
        <v>288</v>
      </c>
      <c r="B94" s="48" t="s">
        <v>136</v>
      </c>
      <c r="C94" s="48" t="s">
        <v>155</v>
      </c>
      <c r="D94" s="49" t="s">
        <v>289</v>
      </c>
      <c r="E94" s="50" t="s">
        <v>290</v>
      </c>
      <c r="F94" s="48" t="s">
        <v>133</v>
      </c>
      <c r="G94" s="51">
        <v>114</v>
      </c>
      <c r="H94" s="73">
        <v>0</v>
      </c>
      <c r="I94" s="83">
        <f>ROUND(G94*H94,2)</f>
        <v>0</v>
      </c>
      <c r="J94" s="84">
        <v>0</v>
      </c>
      <c r="K94" s="51">
        <f>G94*J94</f>
        <v>0</v>
      </c>
      <c r="L94" s="84">
        <v>0</v>
      </c>
      <c r="M94" s="51">
        <f>G94*L94</f>
        <v>0</v>
      </c>
      <c r="N94" s="90">
        <v>20</v>
      </c>
      <c r="O94" s="100">
        <v>4</v>
      </c>
      <c r="P94" s="52" t="s">
        <v>114</v>
      </c>
    </row>
    <row r="95" spans="1:16" s="6" customFormat="1" ht="13.5" customHeight="1">
      <c r="A95" s="48" t="s">
        <v>291</v>
      </c>
      <c r="B95" s="48" t="s">
        <v>136</v>
      </c>
      <c r="C95" s="48" t="s">
        <v>292</v>
      </c>
      <c r="D95" s="49" t="s">
        <v>293</v>
      </c>
      <c r="E95" s="50" t="s">
        <v>294</v>
      </c>
      <c r="F95" s="48" t="s">
        <v>133</v>
      </c>
      <c r="G95" s="51">
        <v>64</v>
      </c>
      <c r="H95" s="73">
        <v>0</v>
      </c>
      <c r="I95" s="83">
        <f>ROUND(G95*H95,2)</f>
        <v>0</v>
      </c>
      <c r="J95" s="84">
        <v>0</v>
      </c>
      <c r="K95" s="51">
        <f>G95*J95</f>
        <v>0</v>
      </c>
      <c r="L95" s="84">
        <v>0</v>
      </c>
      <c r="M95" s="51">
        <f>G95*L95</f>
        <v>0</v>
      </c>
      <c r="N95" s="90">
        <v>20</v>
      </c>
      <c r="O95" s="100">
        <v>4</v>
      </c>
      <c r="P95" s="52" t="s">
        <v>114</v>
      </c>
    </row>
    <row r="96" spans="1:19" s="6" customFormat="1" ht="15.75" customHeight="1">
      <c r="A96" s="52"/>
      <c r="B96" s="52"/>
      <c r="C96" s="52"/>
      <c r="D96" s="59"/>
      <c r="E96" s="60" t="s">
        <v>295</v>
      </c>
      <c r="F96" s="52"/>
      <c r="G96" s="61"/>
      <c r="H96" s="74"/>
      <c r="I96" s="52"/>
      <c r="J96" s="52"/>
      <c r="K96" s="52"/>
      <c r="L96" s="52"/>
      <c r="M96" s="52"/>
      <c r="N96" s="74"/>
      <c r="O96" s="52"/>
      <c r="P96" s="59" t="s">
        <v>114</v>
      </c>
      <c r="Q96" s="33" t="s">
        <v>108</v>
      </c>
      <c r="R96" s="33" t="s">
        <v>165</v>
      </c>
      <c r="S96" s="33" t="s">
        <v>105</v>
      </c>
    </row>
    <row r="97" spans="1:19" s="6" customFormat="1" ht="15.75" customHeight="1">
      <c r="A97" s="52"/>
      <c r="B97" s="52"/>
      <c r="C97" s="52"/>
      <c r="D97" s="53"/>
      <c r="E97" s="54" t="s">
        <v>296</v>
      </c>
      <c r="F97" s="52"/>
      <c r="G97" s="55">
        <v>64</v>
      </c>
      <c r="H97" s="74"/>
      <c r="I97" s="52"/>
      <c r="J97" s="52"/>
      <c r="K97" s="52"/>
      <c r="L97" s="52"/>
      <c r="M97" s="52"/>
      <c r="N97" s="74"/>
      <c r="O97" s="52"/>
      <c r="P97" s="53" t="s">
        <v>114</v>
      </c>
      <c r="Q97" s="31" t="s">
        <v>114</v>
      </c>
      <c r="R97" s="31" t="s">
        <v>165</v>
      </c>
      <c r="S97" s="31" t="s">
        <v>105</v>
      </c>
    </row>
    <row r="98" spans="1:19" s="6" customFormat="1" ht="15.75" customHeight="1">
      <c r="A98" s="52"/>
      <c r="B98" s="52"/>
      <c r="C98" s="52"/>
      <c r="D98" s="56"/>
      <c r="E98" s="57" t="s">
        <v>166</v>
      </c>
      <c r="F98" s="52"/>
      <c r="G98" s="58">
        <v>64</v>
      </c>
      <c r="H98" s="74"/>
      <c r="I98" s="52"/>
      <c r="J98" s="52"/>
      <c r="K98" s="52"/>
      <c r="L98" s="52"/>
      <c r="M98" s="52"/>
      <c r="N98" s="74"/>
      <c r="O98" s="52"/>
      <c r="P98" s="56" t="s">
        <v>114</v>
      </c>
      <c r="Q98" s="32" t="s">
        <v>120</v>
      </c>
      <c r="R98" s="32" t="s">
        <v>165</v>
      </c>
      <c r="S98" s="32" t="s">
        <v>108</v>
      </c>
    </row>
    <row r="99" spans="1:16" s="6" customFormat="1" ht="24" customHeight="1">
      <c r="A99" s="48" t="s">
        <v>297</v>
      </c>
      <c r="B99" s="48" t="s">
        <v>136</v>
      </c>
      <c r="C99" s="48" t="s">
        <v>155</v>
      </c>
      <c r="D99" s="49" t="s">
        <v>298</v>
      </c>
      <c r="E99" s="50" t="s">
        <v>299</v>
      </c>
      <c r="F99" s="48" t="s">
        <v>133</v>
      </c>
      <c r="G99" s="51">
        <v>774.5</v>
      </c>
      <c r="H99" s="73">
        <v>0</v>
      </c>
      <c r="I99" s="83">
        <f>ROUND(G99*H99,2)</f>
        <v>0</v>
      </c>
      <c r="J99" s="84">
        <v>0</v>
      </c>
      <c r="K99" s="51">
        <f>G99*J99</f>
        <v>0</v>
      </c>
      <c r="L99" s="84">
        <v>0</v>
      </c>
      <c r="M99" s="51">
        <f>G99*L99</f>
        <v>0</v>
      </c>
      <c r="N99" s="90">
        <v>20</v>
      </c>
      <c r="O99" s="100">
        <v>4</v>
      </c>
      <c r="P99" s="52" t="s">
        <v>114</v>
      </c>
    </row>
    <row r="100" spans="1:19" s="6" customFormat="1" ht="15.75" customHeight="1">
      <c r="A100" s="52"/>
      <c r="B100" s="52"/>
      <c r="C100" s="52"/>
      <c r="D100" s="53"/>
      <c r="E100" s="54" t="s">
        <v>300</v>
      </c>
      <c r="F100" s="52"/>
      <c r="G100" s="55">
        <v>774.5</v>
      </c>
      <c r="H100" s="74"/>
      <c r="I100" s="52"/>
      <c r="J100" s="52"/>
      <c r="K100" s="52"/>
      <c r="L100" s="52"/>
      <c r="M100" s="52"/>
      <c r="N100" s="74"/>
      <c r="O100" s="52"/>
      <c r="P100" s="53" t="s">
        <v>114</v>
      </c>
      <c r="Q100" s="31" t="s">
        <v>114</v>
      </c>
      <c r="R100" s="31" t="s">
        <v>165</v>
      </c>
      <c r="S100" s="31" t="s">
        <v>108</v>
      </c>
    </row>
    <row r="101" spans="1:19" s="6" customFormat="1" ht="15.75" customHeight="1">
      <c r="A101" s="52"/>
      <c r="B101" s="52"/>
      <c r="C101" s="52"/>
      <c r="D101" s="56"/>
      <c r="E101" s="57" t="s">
        <v>166</v>
      </c>
      <c r="F101" s="52"/>
      <c r="G101" s="58">
        <v>774.5</v>
      </c>
      <c r="H101" s="74"/>
      <c r="I101" s="52"/>
      <c r="J101" s="52"/>
      <c r="K101" s="52"/>
      <c r="L101" s="52"/>
      <c r="M101" s="52"/>
      <c r="N101" s="74"/>
      <c r="O101" s="52"/>
      <c r="P101" s="56" t="s">
        <v>114</v>
      </c>
      <c r="Q101" s="32" t="s">
        <v>120</v>
      </c>
      <c r="R101" s="32" t="s">
        <v>165</v>
      </c>
      <c r="S101" s="32" t="s">
        <v>105</v>
      </c>
    </row>
    <row r="102" spans="1:16" s="6" customFormat="1" ht="24" customHeight="1">
      <c r="A102" s="48" t="s">
        <v>301</v>
      </c>
      <c r="B102" s="48" t="s">
        <v>136</v>
      </c>
      <c r="C102" s="48" t="s">
        <v>292</v>
      </c>
      <c r="D102" s="49" t="s">
        <v>302</v>
      </c>
      <c r="E102" s="50" t="s">
        <v>303</v>
      </c>
      <c r="F102" s="48" t="s">
        <v>113</v>
      </c>
      <c r="G102" s="51">
        <v>18</v>
      </c>
      <c r="H102" s="73">
        <v>0</v>
      </c>
      <c r="I102" s="83">
        <f>ROUND(G102*H102,2)</f>
        <v>0</v>
      </c>
      <c r="J102" s="84">
        <v>0</v>
      </c>
      <c r="K102" s="51">
        <f>G102*J102</f>
        <v>0</v>
      </c>
      <c r="L102" s="84">
        <v>0</v>
      </c>
      <c r="M102" s="51">
        <f>G102*L102</f>
        <v>0</v>
      </c>
      <c r="N102" s="90">
        <v>20</v>
      </c>
      <c r="O102" s="100">
        <v>4</v>
      </c>
      <c r="P102" s="52" t="s">
        <v>114</v>
      </c>
    </row>
    <row r="103" spans="1:16" s="6" customFormat="1" ht="13.5" customHeight="1">
      <c r="A103" s="48" t="s">
        <v>304</v>
      </c>
      <c r="B103" s="48" t="s">
        <v>136</v>
      </c>
      <c r="C103" s="48" t="s">
        <v>292</v>
      </c>
      <c r="D103" s="49" t="s">
        <v>305</v>
      </c>
      <c r="E103" s="50" t="s">
        <v>306</v>
      </c>
      <c r="F103" s="48" t="s">
        <v>133</v>
      </c>
      <c r="G103" s="51">
        <v>200</v>
      </c>
      <c r="H103" s="73">
        <v>0</v>
      </c>
      <c r="I103" s="83">
        <f>ROUND(G103*H103,2)</f>
        <v>0</v>
      </c>
      <c r="J103" s="84">
        <v>0</v>
      </c>
      <c r="K103" s="51">
        <f>G103*J103</f>
        <v>0</v>
      </c>
      <c r="L103" s="84">
        <v>0</v>
      </c>
      <c r="M103" s="51">
        <f>G103*L103</f>
        <v>0</v>
      </c>
      <c r="N103" s="90">
        <v>20</v>
      </c>
      <c r="O103" s="100">
        <v>4</v>
      </c>
      <c r="P103" s="52" t="s">
        <v>114</v>
      </c>
    </row>
    <row r="104" spans="1:19" s="6" customFormat="1" ht="15.75" customHeight="1">
      <c r="A104" s="52"/>
      <c r="B104" s="52"/>
      <c r="C104" s="52"/>
      <c r="D104" s="59"/>
      <c r="E104" s="60" t="s">
        <v>307</v>
      </c>
      <c r="F104" s="52"/>
      <c r="G104" s="61"/>
      <c r="H104" s="74"/>
      <c r="I104" s="52"/>
      <c r="J104" s="52"/>
      <c r="K104" s="52"/>
      <c r="L104" s="52"/>
      <c r="M104" s="52"/>
      <c r="N104" s="74"/>
      <c r="O104" s="52"/>
      <c r="P104" s="59" t="s">
        <v>114</v>
      </c>
      <c r="Q104" s="33" t="s">
        <v>108</v>
      </c>
      <c r="R104" s="33" t="s">
        <v>165</v>
      </c>
      <c r="S104" s="33" t="s">
        <v>105</v>
      </c>
    </row>
    <row r="105" spans="1:19" s="6" customFormat="1" ht="15.75" customHeight="1">
      <c r="A105" s="52"/>
      <c r="B105" s="52"/>
      <c r="C105" s="52"/>
      <c r="D105" s="53"/>
      <c r="E105" s="54" t="s">
        <v>308</v>
      </c>
      <c r="F105" s="52"/>
      <c r="G105" s="55">
        <v>200</v>
      </c>
      <c r="H105" s="74"/>
      <c r="I105" s="52"/>
      <c r="J105" s="52"/>
      <c r="K105" s="52"/>
      <c r="L105" s="52"/>
      <c r="M105" s="52"/>
      <c r="N105" s="74"/>
      <c r="O105" s="52"/>
      <c r="P105" s="53" t="s">
        <v>114</v>
      </c>
      <c r="Q105" s="31" t="s">
        <v>114</v>
      </c>
      <c r="R105" s="31" t="s">
        <v>165</v>
      </c>
      <c r="S105" s="31" t="s">
        <v>105</v>
      </c>
    </row>
    <row r="106" spans="1:19" s="6" customFormat="1" ht="15.75" customHeight="1">
      <c r="A106" s="52"/>
      <c r="B106" s="52"/>
      <c r="C106" s="52"/>
      <c r="D106" s="56"/>
      <c r="E106" s="57" t="s">
        <v>166</v>
      </c>
      <c r="F106" s="52"/>
      <c r="G106" s="58">
        <v>200</v>
      </c>
      <c r="H106" s="74"/>
      <c r="I106" s="52"/>
      <c r="J106" s="52"/>
      <c r="K106" s="52"/>
      <c r="L106" s="52"/>
      <c r="M106" s="52"/>
      <c r="N106" s="74"/>
      <c r="O106" s="52"/>
      <c r="P106" s="56" t="s">
        <v>114</v>
      </c>
      <c r="Q106" s="32" t="s">
        <v>120</v>
      </c>
      <c r="R106" s="32" t="s">
        <v>165</v>
      </c>
      <c r="S106" s="32" t="s">
        <v>108</v>
      </c>
    </row>
    <row r="107" spans="1:16" s="6" customFormat="1" ht="13.5" customHeight="1">
      <c r="A107" s="48" t="s">
        <v>309</v>
      </c>
      <c r="B107" s="48" t="s">
        <v>136</v>
      </c>
      <c r="C107" s="48" t="s">
        <v>292</v>
      </c>
      <c r="D107" s="49" t="s">
        <v>310</v>
      </c>
      <c r="E107" s="50" t="s">
        <v>311</v>
      </c>
      <c r="F107" s="48" t="s">
        <v>113</v>
      </c>
      <c r="G107" s="51">
        <v>80</v>
      </c>
      <c r="H107" s="73">
        <v>0</v>
      </c>
      <c r="I107" s="83">
        <f>ROUND(G107*H107,2)</f>
        <v>0</v>
      </c>
      <c r="J107" s="84">
        <v>0</v>
      </c>
      <c r="K107" s="51">
        <f>G107*J107</f>
        <v>0</v>
      </c>
      <c r="L107" s="84">
        <v>0</v>
      </c>
      <c r="M107" s="51">
        <f>G107*L107</f>
        <v>0</v>
      </c>
      <c r="N107" s="90">
        <v>20</v>
      </c>
      <c r="O107" s="100">
        <v>4</v>
      </c>
      <c r="P107" s="52" t="s">
        <v>114</v>
      </c>
    </row>
    <row r="108" spans="1:16" s="6" customFormat="1" ht="13.5" customHeight="1">
      <c r="A108" s="44" t="s">
        <v>312</v>
      </c>
      <c r="B108" s="44" t="s">
        <v>109</v>
      </c>
      <c r="C108" s="44" t="s">
        <v>110</v>
      </c>
      <c r="D108" s="45" t="s">
        <v>313</v>
      </c>
      <c r="E108" s="46" t="s">
        <v>314</v>
      </c>
      <c r="F108" s="44" t="s">
        <v>133</v>
      </c>
      <c r="G108" s="47">
        <v>204</v>
      </c>
      <c r="H108" s="72">
        <v>0</v>
      </c>
      <c r="I108" s="81">
        <f>ROUND(G108*H108,2)</f>
        <v>0</v>
      </c>
      <c r="J108" s="82">
        <v>0</v>
      </c>
      <c r="K108" s="47">
        <f>G108*J108</f>
        <v>0</v>
      </c>
      <c r="L108" s="82">
        <v>0</v>
      </c>
      <c r="M108" s="47">
        <f>G108*L108</f>
        <v>0</v>
      </c>
      <c r="N108" s="89">
        <v>20</v>
      </c>
      <c r="O108" s="98">
        <v>8</v>
      </c>
      <c r="P108" s="99" t="s">
        <v>114</v>
      </c>
    </row>
    <row r="109" spans="1:19" s="6" customFormat="1" ht="15.75" customHeight="1">
      <c r="A109" s="52"/>
      <c r="B109" s="52"/>
      <c r="C109" s="52"/>
      <c r="D109" s="53"/>
      <c r="E109" s="54" t="s">
        <v>315</v>
      </c>
      <c r="F109" s="52"/>
      <c r="G109" s="55">
        <v>204</v>
      </c>
      <c r="H109" s="74"/>
      <c r="I109" s="52"/>
      <c r="J109" s="52"/>
      <c r="K109" s="52"/>
      <c r="L109" s="52"/>
      <c r="M109" s="52"/>
      <c r="N109" s="74"/>
      <c r="O109" s="52"/>
      <c r="P109" s="53" t="s">
        <v>114</v>
      </c>
      <c r="Q109" s="31" t="s">
        <v>114</v>
      </c>
      <c r="R109" s="31" t="s">
        <v>165</v>
      </c>
      <c r="S109" s="31" t="s">
        <v>105</v>
      </c>
    </row>
    <row r="110" spans="1:19" s="6" customFormat="1" ht="15.75" customHeight="1">
      <c r="A110" s="52"/>
      <c r="B110" s="52"/>
      <c r="C110" s="52"/>
      <c r="D110" s="56"/>
      <c r="E110" s="57" t="s">
        <v>166</v>
      </c>
      <c r="F110" s="52"/>
      <c r="G110" s="58">
        <v>204</v>
      </c>
      <c r="H110" s="74"/>
      <c r="I110" s="52"/>
      <c r="J110" s="52"/>
      <c r="K110" s="52"/>
      <c r="L110" s="52"/>
      <c r="M110" s="52"/>
      <c r="N110" s="74"/>
      <c r="O110" s="52"/>
      <c r="P110" s="56" t="s">
        <v>114</v>
      </c>
      <c r="Q110" s="32" t="s">
        <v>120</v>
      </c>
      <c r="R110" s="32" t="s">
        <v>165</v>
      </c>
      <c r="S110" s="32" t="s">
        <v>108</v>
      </c>
    </row>
    <row r="111" spans="1:16" s="6" customFormat="1" ht="13.5" customHeight="1">
      <c r="A111" s="48" t="s">
        <v>316</v>
      </c>
      <c r="B111" s="48" t="s">
        <v>136</v>
      </c>
      <c r="C111" s="48" t="s">
        <v>292</v>
      </c>
      <c r="D111" s="49" t="s">
        <v>317</v>
      </c>
      <c r="E111" s="50" t="s">
        <v>318</v>
      </c>
      <c r="F111" s="48" t="s">
        <v>133</v>
      </c>
      <c r="G111" s="51">
        <v>57</v>
      </c>
      <c r="H111" s="73">
        <v>0</v>
      </c>
      <c r="I111" s="83">
        <f>ROUND(G111*H111,2)</f>
        <v>0</v>
      </c>
      <c r="J111" s="84">
        <v>0</v>
      </c>
      <c r="K111" s="51">
        <f>G111*J111</f>
        <v>0</v>
      </c>
      <c r="L111" s="84">
        <v>0</v>
      </c>
      <c r="M111" s="51">
        <f>G111*L111</f>
        <v>0</v>
      </c>
      <c r="N111" s="90">
        <v>20</v>
      </c>
      <c r="O111" s="100">
        <v>4</v>
      </c>
      <c r="P111" s="52" t="s">
        <v>114</v>
      </c>
    </row>
    <row r="112" spans="1:16" s="6" customFormat="1" ht="13.5" customHeight="1">
      <c r="A112" s="48" t="s">
        <v>319</v>
      </c>
      <c r="B112" s="48" t="s">
        <v>136</v>
      </c>
      <c r="C112" s="48" t="s">
        <v>292</v>
      </c>
      <c r="D112" s="49" t="s">
        <v>320</v>
      </c>
      <c r="E112" s="50" t="s">
        <v>321</v>
      </c>
      <c r="F112" s="48" t="s">
        <v>133</v>
      </c>
      <c r="G112" s="51">
        <v>200</v>
      </c>
      <c r="H112" s="73">
        <v>0</v>
      </c>
      <c r="I112" s="83">
        <f>ROUND(G112*H112,2)</f>
        <v>0</v>
      </c>
      <c r="J112" s="84">
        <v>0</v>
      </c>
      <c r="K112" s="51">
        <f>G112*J112</f>
        <v>0</v>
      </c>
      <c r="L112" s="84">
        <v>0</v>
      </c>
      <c r="M112" s="51">
        <f>G112*L112</f>
        <v>0</v>
      </c>
      <c r="N112" s="90">
        <v>20</v>
      </c>
      <c r="O112" s="100">
        <v>4</v>
      </c>
      <c r="P112" s="52" t="s">
        <v>114</v>
      </c>
    </row>
    <row r="113" spans="1:16" s="6" customFormat="1" ht="24" customHeight="1">
      <c r="A113" s="48" t="s">
        <v>322</v>
      </c>
      <c r="B113" s="48" t="s">
        <v>136</v>
      </c>
      <c r="C113" s="48" t="s">
        <v>292</v>
      </c>
      <c r="D113" s="49" t="s">
        <v>323</v>
      </c>
      <c r="E113" s="50" t="s">
        <v>324</v>
      </c>
      <c r="F113" s="48" t="s">
        <v>133</v>
      </c>
      <c r="G113" s="51">
        <v>64</v>
      </c>
      <c r="H113" s="73">
        <v>0</v>
      </c>
      <c r="I113" s="83">
        <f>ROUND(G113*H113,2)</f>
        <v>0</v>
      </c>
      <c r="J113" s="84">
        <v>0</v>
      </c>
      <c r="K113" s="51">
        <f>G113*J113</f>
        <v>0</v>
      </c>
      <c r="L113" s="84">
        <v>0</v>
      </c>
      <c r="M113" s="51">
        <f>G113*L113</f>
        <v>0</v>
      </c>
      <c r="N113" s="90">
        <v>20</v>
      </c>
      <c r="O113" s="100">
        <v>4</v>
      </c>
      <c r="P113" s="52" t="s">
        <v>114</v>
      </c>
    </row>
    <row r="114" spans="1:19" s="6" customFormat="1" ht="15.75" customHeight="1">
      <c r="A114" s="52"/>
      <c r="B114" s="52"/>
      <c r="C114" s="52"/>
      <c r="D114" s="53"/>
      <c r="E114" s="54" t="s">
        <v>296</v>
      </c>
      <c r="F114" s="52"/>
      <c r="G114" s="55">
        <v>64</v>
      </c>
      <c r="H114" s="74"/>
      <c r="I114" s="52"/>
      <c r="J114" s="52"/>
      <c r="K114" s="52"/>
      <c r="L114" s="52"/>
      <c r="M114" s="52"/>
      <c r="N114" s="74"/>
      <c r="O114" s="52"/>
      <c r="P114" s="53" t="s">
        <v>114</v>
      </c>
      <c r="Q114" s="31" t="s">
        <v>114</v>
      </c>
      <c r="R114" s="31" t="s">
        <v>165</v>
      </c>
      <c r="S114" s="31" t="s">
        <v>108</v>
      </c>
    </row>
    <row r="115" spans="1:19" s="6" customFormat="1" ht="15.75" customHeight="1">
      <c r="A115" s="52"/>
      <c r="B115" s="52"/>
      <c r="C115" s="52"/>
      <c r="D115" s="56"/>
      <c r="E115" s="57" t="s">
        <v>166</v>
      </c>
      <c r="F115" s="52"/>
      <c r="G115" s="58">
        <v>64</v>
      </c>
      <c r="H115" s="74"/>
      <c r="I115" s="52"/>
      <c r="J115" s="52"/>
      <c r="K115" s="52"/>
      <c r="L115" s="52"/>
      <c r="M115" s="52"/>
      <c r="N115" s="74"/>
      <c r="O115" s="52"/>
      <c r="P115" s="56" t="s">
        <v>114</v>
      </c>
      <c r="Q115" s="32" t="s">
        <v>120</v>
      </c>
      <c r="R115" s="32" t="s">
        <v>165</v>
      </c>
      <c r="S115" s="32" t="s">
        <v>105</v>
      </c>
    </row>
    <row r="116" spans="1:16" s="24" customFormat="1" ht="12.75" customHeight="1">
      <c r="A116" s="41"/>
      <c r="B116" s="42" t="s">
        <v>62</v>
      </c>
      <c r="C116" s="41"/>
      <c r="D116" s="43" t="s">
        <v>124</v>
      </c>
      <c r="E116" s="43" t="s">
        <v>325</v>
      </c>
      <c r="F116" s="41"/>
      <c r="G116" s="41"/>
      <c r="H116" s="71"/>
      <c r="I116" s="79">
        <f>SUM(I117:I164)</f>
        <v>0</v>
      </c>
      <c r="J116" s="41"/>
      <c r="K116" s="80">
        <f>SUM(K117:K164)</f>
        <v>0</v>
      </c>
      <c r="L116" s="41"/>
      <c r="M116" s="80">
        <f>SUM(M117:M164)</f>
        <v>0</v>
      </c>
      <c r="N116" s="71"/>
      <c r="O116" s="41"/>
      <c r="P116" s="43" t="s">
        <v>108</v>
      </c>
    </row>
    <row r="117" spans="1:16" s="6" customFormat="1" ht="13.5" customHeight="1">
      <c r="A117" s="48" t="s">
        <v>326</v>
      </c>
      <c r="B117" s="48" t="s">
        <v>136</v>
      </c>
      <c r="C117" s="48" t="s">
        <v>137</v>
      </c>
      <c r="D117" s="49" t="s">
        <v>327</v>
      </c>
      <c r="E117" s="50" t="s">
        <v>328</v>
      </c>
      <c r="F117" s="48" t="s">
        <v>133</v>
      </c>
      <c r="G117" s="51">
        <v>890</v>
      </c>
      <c r="H117" s="73">
        <v>0</v>
      </c>
      <c r="I117" s="83">
        <f>ROUND(G117*H117,2)</f>
        <v>0</v>
      </c>
      <c r="J117" s="84">
        <v>0</v>
      </c>
      <c r="K117" s="51">
        <f>G117*J117</f>
        <v>0</v>
      </c>
      <c r="L117" s="84">
        <v>0</v>
      </c>
      <c r="M117" s="51">
        <f>G117*L117</f>
        <v>0</v>
      </c>
      <c r="N117" s="90">
        <v>20</v>
      </c>
      <c r="O117" s="100">
        <v>4</v>
      </c>
      <c r="P117" s="52" t="s">
        <v>114</v>
      </c>
    </row>
    <row r="118" spans="1:19" s="6" customFormat="1" ht="15.75" customHeight="1">
      <c r="A118" s="52"/>
      <c r="B118" s="52"/>
      <c r="C118" s="52"/>
      <c r="D118" s="53"/>
      <c r="E118" s="54" t="s">
        <v>329</v>
      </c>
      <c r="F118" s="52"/>
      <c r="G118" s="55">
        <v>890</v>
      </c>
      <c r="H118" s="74"/>
      <c r="I118" s="52"/>
      <c r="J118" s="52"/>
      <c r="K118" s="52"/>
      <c r="L118" s="52"/>
      <c r="M118" s="52"/>
      <c r="N118" s="74"/>
      <c r="O118" s="52"/>
      <c r="P118" s="53" t="s">
        <v>114</v>
      </c>
      <c r="Q118" s="31" t="s">
        <v>114</v>
      </c>
      <c r="R118" s="31" t="s">
        <v>165</v>
      </c>
      <c r="S118" s="31" t="s">
        <v>105</v>
      </c>
    </row>
    <row r="119" spans="1:19" s="6" customFormat="1" ht="15.75" customHeight="1">
      <c r="A119" s="52"/>
      <c r="B119" s="52"/>
      <c r="C119" s="52"/>
      <c r="D119" s="56"/>
      <c r="E119" s="57" t="s">
        <v>166</v>
      </c>
      <c r="F119" s="52"/>
      <c r="G119" s="58">
        <v>890</v>
      </c>
      <c r="H119" s="74"/>
      <c r="I119" s="52"/>
      <c r="J119" s="52"/>
      <c r="K119" s="52"/>
      <c r="L119" s="52"/>
      <c r="M119" s="52"/>
      <c r="N119" s="74"/>
      <c r="O119" s="52"/>
      <c r="P119" s="56" t="s">
        <v>114</v>
      </c>
      <c r="Q119" s="32" t="s">
        <v>120</v>
      </c>
      <c r="R119" s="32" t="s">
        <v>165</v>
      </c>
      <c r="S119" s="32" t="s">
        <v>108</v>
      </c>
    </row>
    <row r="120" spans="1:16" s="6" customFormat="1" ht="13.5" customHeight="1">
      <c r="A120" s="48" t="s">
        <v>330</v>
      </c>
      <c r="B120" s="48" t="s">
        <v>136</v>
      </c>
      <c r="C120" s="48" t="s">
        <v>155</v>
      </c>
      <c r="D120" s="49" t="s">
        <v>331</v>
      </c>
      <c r="E120" s="50" t="s">
        <v>332</v>
      </c>
      <c r="F120" s="48" t="s">
        <v>133</v>
      </c>
      <c r="G120" s="51">
        <v>770</v>
      </c>
      <c r="H120" s="73">
        <v>0</v>
      </c>
      <c r="I120" s="83">
        <f aca="true" t="shared" si="9" ref="I120:I126">ROUND(G120*H120,2)</f>
        <v>0</v>
      </c>
      <c r="J120" s="84">
        <v>0</v>
      </c>
      <c r="K120" s="51">
        <f aca="true" t="shared" si="10" ref="K120:K126">G120*J120</f>
        <v>0</v>
      </c>
      <c r="L120" s="84">
        <v>0</v>
      </c>
      <c r="M120" s="51">
        <f aca="true" t="shared" si="11" ref="M120:M126">G120*L120</f>
        <v>0</v>
      </c>
      <c r="N120" s="90">
        <v>20</v>
      </c>
      <c r="O120" s="100">
        <v>4</v>
      </c>
      <c r="P120" s="52" t="s">
        <v>114</v>
      </c>
    </row>
    <row r="121" spans="1:16" s="6" customFormat="1" ht="13.5" customHeight="1">
      <c r="A121" s="48" t="s">
        <v>333</v>
      </c>
      <c r="B121" s="48" t="s">
        <v>136</v>
      </c>
      <c r="C121" s="48" t="s">
        <v>155</v>
      </c>
      <c r="D121" s="49" t="s">
        <v>334</v>
      </c>
      <c r="E121" s="50" t="s">
        <v>335</v>
      </c>
      <c r="F121" s="48" t="s">
        <v>133</v>
      </c>
      <c r="G121" s="51">
        <v>385</v>
      </c>
      <c r="H121" s="73">
        <v>0</v>
      </c>
      <c r="I121" s="83">
        <f t="shared" si="9"/>
        <v>0</v>
      </c>
      <c r="J121" s="84">
        <v>0</v>
      </c>
      <c r="K121" s="51">
        <f t="shared" si="10"/>
        <v>0</v>
      </c>
      <c r="L121" s="84">
        <v>0</v>
      </c>
      <c r="M121" s="51">
        <f t="shared" si="11"/>
        <v>0</v>
      </c>
      <c r="N121" s="90">
        <v>20</v>
      </c>
      <c r="O121" s="100">
        <v>4</v>
      </c>
      <c r="P121" s="52" t="s">
        <v>114</v>
      </c>
    </row>
    <row r="122" spans="1:16" s="6" customFormat="1" ht="13.5" customHeight="1">
      <c r="A122" s="48" t="s">
        <v>336</v>
      </c>
      <c r="B122" s="48" t="s">
        <v>136</v>
      </c>
      <c r="C122" s="48" t="s">
        <v>155</v>
      </c>
      <c r="D122" s="49" t="s">
        <v>337</v>
      </c>
      <c r="E122" s="50" t="s">
        <v>338</v>
      </c>
      <c r="F122" s="48" t="s">
        <v>133</v>
      </c>
      <c r="G122" s="51">
        <v>2300</v>
      </c>
      <c r="H122" s="73">
        <v>0</v>
      </c>
      <c r="I122" s="83">
        <f t="shared" si="9"/>
        <v>0</v>
      </c>
      <c r="J122" s="84">
        <v>0</v>
      </c>
      <c r="K122" s="51">
        <f t="shared" si="10"/>
        <v>0</v>
      </c>
      <c r="L122" s="84">
        <v>0</v>
      </c>
      <c r="M122" s="51">
        <f t="shared" si="11"/>
        <v>0</v>
      </c>
      <c r="N122" s="90">
        <v>20</v>
      </c>
      <c r="O122" s="100">
        <v>4</v>
      </c>
      <c r="P122" s="52" t="s">
        <v>114</v>
      </c>
    </row>
    <row r="123" spans="1:16" s="6" customFormat="1" ht="13.5" customHeight="1">
      <c r="A123" s="48" t="s">
        <v>339</v>
      </c>
      <c r="B123" s="48" t="s">
        <v>136</v>
      </c>
      <c r="C123" s="48" t="s">
        <v>155</v>
      </c>
      <c r="D123" s="49" t="s">
        <v>340</v>
      </c>
      <c r="E123" s="50" t="s">
        <v>341</v>
      </c>
      <c r="F123" s="48" t="s">
        <v>133</v>
      </c>
      <c r="G123" s="51">
        <v>1106</v>
      </c>
      <c r="H123" s="73">
        <v>0</v>
      </c>
      <c r="I123" s="83">
        <f t="shared" si="9"/>
        <v>0</v>
      </c>
      <c r="J123" s="84">
        <v>0</v>
      </c>
      <c r="K123" s="51">
        <f t="shared" si="10"/>
        <v>0</v>
      </c>
      <c r="L123" s="84">
        <v>0</v>
      </c>
      <c r="M123" s="51">
        <f t="shared" si="11"/>
        <v>0</v>
      </c>
      <c r="N123" s="90">
        <v>20</v>
      </c>
      <c r="O123" s="100">
        <v>4</v>
      </c>
      <c r="P123" s="52" t="s">
        <v>114</v>
      </c>
    </row>
    <row r="124" spans="1:16" s="6" customFormat="1" ht="13.5" customHeight="1">
      <c r="A124" s="48" t="s">
        <v>342</v>
      </c>
      <c r="B124" s="48" t="s">
        <v>136</v>
      </c>
      <c r="C124" s="48" t="s">
        <v>155</v>
      </c>
      <c r="D124" s="49" t="s">
        <v>343</v>
      </c>
      <c r="E124" s="50" t="s">
        <v>344</v>
      </c>
      <c r="F124" s="48" t="s">
        <v>133</v>
      </c>
      <c r="G124" s="51">
        <v>17</v>
      </c>
      <c r="H124" s="73">
        <v>0</v>
      </c>
      <c r="I124" s="83">
        <f t="shared" si="9"/>
        <v>0</v>
      </c>
      <c r="J124" s="84">
        <v>0</v>
      </c>
      <c r="K124" s="51">
        <f t="shared" si="10"/>
        <v>0</v>
      </c>
      <c r="L124" s="84">
        <v>0</v>
      </c>
      <c r="M124" s="51">
        <f t="shared" si="11"/>
        <v>0</v>
      </c>
      <c r="N124" s="90">
        <v>20</v>
      </c>
      <c r="O124" s="100">
        <v>4</v>
      </c>
      <c r="P124" s="52" t="s">
        <v>114</v>
      </c>
    </row>
    <row r="125" spans="1:16" s="6" customFormat="1" ht="24" customHeight="1">
      <c r="A125" s="48" t="s">
        <v>345</v>
      </c>
      <c r="B125" s="48" t="s">
        <v>136</v>
      </c>
      <c r="C125" s="48" t="s">
        <v>155</v>
      </c>
      <c r="D125" s="49" t="s">
        <v>346</v>
      </c>
      <c r="E125" s="50" t="s">
        <v>347</v>
      </c>
      <c r="F125" s="48" t="s">
        <v>133</v>
      </c>
      <c r="G125" s="51">
        <v>17</v>
      </c>
      <c r="H125" s="73">
        <v>0</v>
      </c>
      <c r="I125" s="83">
        <f t="shared" si="9"/>
        <v>0</v>
      </c>
      <c r="J125" s="84">
        <v>0</v>
      </c>
      <c r="K125" s="51">
        <f t="shared" si="10"/>
        <v>0</v>
      </c>
      <c r="L125" s="84">
        <v>0</v>
      </c>
      <c r="M125" s="51">
        <f t="shared" si="11"/>
        <v>0</v>
      </c>
      <c r="N125" s="90">
        <v>20</v>
      </c>
      <c r="O125" s="100">
        <v>4</v>
      </c>
      <c r="P125" s="52" t="s">
        <v>114</v>
      </c>
    </row>
    <row r="126" spans="1:16" s="6" customFormat="1" ht="13.5" customHeight="1">
      <c r="A126" s="48" t="s">
        <v>348</v>
      </c>
      <c r="B126" s="48" t="s">
        <v>136</v>
      </c>
      <c r="C126" s="48" t="s">
        <v>155</v>
      </c>
      <c r="D126" s="49" t="s">
        <v>349</v>
      </c>
      <c r="E126" s="50" t="s">
        <v>350</v>
      </c>
      <c r="F126" s="48" t="s">
        <v>133</v>
      </c>
      <c r="G126" s="51">
        <v>542</v>
      </c>
      <c r="H126" s="73">
        <v>0</v>
      </c>
      <c r="I126" s="83">
        <f t="shared" si="9"/>
        <v>0</v>
      </c>
      <c r="J126" s="84">
        <v>0</v>
      </c>
      <c r="K126" s="51">
        <f t="shared" si="10"/>
        <v>0</v>
      </c>
      <c r="L126" s="84">
        <v>0</v>
      </c>
      <c r="M126" s="51">
        <f t="shared" si="11"/>
        <v>0</v>
      </c>
      <c r="N126" s="90">
        <v>20</v>
      </c>
      <c r="O126" s="100">
        <v>4</v>
      </c>
      <c r="P126" s="52" t="s">
        <v>114</v>
      </c>
    </row>
    <row r="127" spans="1:19" s="6" customFormat="1" ht="15.75" customHeight="1">
      <c r="A127" s="52"/>
      <c r="B127" s="52"/>
      <c r="C127" s="52"/>
      <c r="D127" s="53"/>
      <c r="E127" s="54" t="s">
        <v>351</v>
      </c>
      <c r="F127" s="52"/>
      <c r="G127" s="55">
        <v>302</v>
      </c>
      <c r="H127" s="74"/>
      <c r="I127" s="52"/>
      <c r="J127" s="52"/>
      <c r="K127" s="52"/>
      <c r="L127" s="52"/>
      <c r="M127" s="52"/>
      <c r="N127" s="74"/>
      <c r="O127" s="52"/>
      <c r="P127" s="53" t="s">
        <v>114</v>
      </c>
      <c r="Q127" s="31" t="s">
        <v>114</v>
      </c>
      <c r="R127" s="31" t="s">
        <v>165</v>
      </c>
      <c r="S127" s="31" t="s">
        <v>105</v>
      </c>
    </row>
    <row r="128" spans="1:19" s="6" customFormat="1" ht="15.75" customHeight="1">
      <c r="A128" s="52"/>
      <c r="B128" s="52"/>
      <c r="C128" s="52"/>
      <c r="D128" s="53"/>
      <c r="E128" s="54" t="s">
        <v>352</v>
      </c>
      <c r="F128" s="52"/>
      <c r="G128" s="55">
        <v>240</v>
      </c>
      <c r="H128" s="74"/>
      <c r="I128" s="52"/>
      <c r="J128" s="52"/>
      <c r="K128" s="52"/>
      <c r="L128" s="52"/>
      <c r="M128" s="52"/>
      <c r="N128" s="74"/>
      <c r="O128" s="52"/>
      <c r="P128" s="53" t="s">
        <v>114</v>
      </c>
      <c r="Q128" s="31" t="s">
        <v>114</v>
      </c>
      <c r="R128" s="31" t="s">
        <v>165</v>
      </c>
      <c r="S128" s="31" t="s">
        <v>105</v>
      </c>
    </row>
    <row r="129" spans="1:19" s="6" customFormat="1" ht="15.75" customHeight="1">
      <c r="A129" s="52"/>
      <c r="B129" s="52"/>
      <c r="C129" s="52"/>
      <c r="D129" s="56"/>
      <c r="E129" s="57" t="s">
        <v>166</v>
      </c>
      <c r="F129" s="52"/>
      <c r="G129" s="58">
        <v>542</v>
      </c>
      <c r="H129" s="74"/>
      <c r="I129" s="52"/>
      <c r="J129" s="52"/>
      <c r="K129" s="52"/>
      <c r="L129" s="52"/>
      <c r="M129" s="52"/>
      <c r="N129" s="74"/>
      <c r="O129" s="52"/>
      <c r="P129" s="56" t="s">
        <v>114</v>
      </c>
      <c r="Q129" s="32" t="s">
        <v>120</v>
      </c>
      <c r="R129" s="32" t="s">
        <v>165</v>
      </c>
      <c r="S129" s="32" t="s">
        <v>108</v>
      </c>
    </row>
    <row r="130" spans="1:16" s="6" customFormat="1" ht="13.5" customHeight="1">
      <c r="A130" s="48" t="s">
        <v>353</v>
      </c>
      <c r="B130" s="48" t="s">
        <v>136</v>
      </c>
      <c r="C130" s="48" t="s">
        <v>155</v>
      </c>
      <c r="D130" s="49" t="s">
        <v>354</v>
      </c>
      <c r="E130" s="50" t="s">
        <v>355</v>
      </c>
      <c r="F130" s="48" t="s">
        <v>133</v>
      </c>
      <c r="G130" s="51">
        <v>34</v>
      </c>
      <c r="H130" s="73">
        <v>0</v>
      </c>
      <c r="I130" s="83">
        <f>ROUND(G130*H130,2)</f>
        <v>0</v>
      </c>
      <c r="J130" s="84">
        <v>0</v>
      </c>
      <c r="K130" s="51">
        <f>G130*J130</f>
        <v>0</v>
      </c>
      <c r="L130" s="84">
        <v>0</v>
      </c>
      <c r="M130" s="51">
        <f>G130*L130</f>
        <v>0</v>
      </c>
      <c r="N130" s="90">
        <v>20</v>
      </c>
      <c r="O130" s="100">
        <v>4</v>
      </c>
      <c r="P130" s="52" t="s">
        <v>114</v>
      </c>
    </row>
    <row r="131" spans="1:19" s="6" customFormat="1" ht="15.75" customHeight="1">
      <c r="A131" s="52"/>
      <c r="B131" s="52"/>
      <c r="C131" s="52"/>
      <c r="D131" s="53"/>
      <c r="E131" s="54" t="s">
        <v>356</v>
      </c>
      <c r="F131" s="52"/>
      <c r="G131" s="55">
        <v>34</v>
      </c>
      <c r="H131" s="74"/>
      <c r="I131" s="52"/>
      <c r="J131" s="52"/>
      <c r="K131" s="52"/>
      <c r="L131" s="52"/>
      <c r="M131" s="52"/>
      <c r="N131" s="74"/>
      <c r="O131" s="52"/>
      <c r="P131" s="53" t="s">
        <v>114</v>
      </c>
      <c r="Q131" s="31" t="s">
        <v>114</v>
      </c>
      <c r="R131" s="31" t="s">
        <v>165</v>
      </c>
      <c r="S131" s="31" t="s">
        <v>108</v>
      </c>
    </row>
    <row r="132" spans="1:19" s="6" customFormat="1" ht="15.75" customHeight="1">
      <c r="A132" s="52"/>
      <c r="B132" s="52"/>
      <c r="C132" s="52"/>
      <c r="D132" s="56"/>
      <c r="E132" s="57" t="s">
        <v>166</v>
      </c>
      <c r="F132" s="52"/>
      <c r="G132" s="58">
        <v>34</v>
      </c>
      <c r="H132" s="74"/>
      <c r="I132" s="52"/>
      <c r="J132" s="52"/>
      <c r="K132" s="52"/>
      <c r="L132" s="52"/>
      <c r="M132" s="52"/>
      <c r="N132" s="74"/>
      <c r="O132" s="52"/>
      <c r="P132" s="56" t="s">
        <v>114</v>
      </c>
      <c r="Q132" s="32" t="s">
        <v>120</v>
      </c>
      <c r="R132" s="32" t="s">
        <v>165</v>
      </c>
      <c r="S132" s="32" t="s">
        <v>105</v>
      </c>
    </row>
    <row r="133" spans="1:16" s="6" customFormat="1" ht="24" customHeight="1">
      <c r="A133" s="48" t="s">
        <v>357</v>
      </c>
      <c r="B133" s="48" t="s">
        <v>136</v>
      </c>
      <c r="C133" s="48" t="s">
        <v>155</v>
      </c>
      <c r="D133" s="49" t="s">
        <v>358</v>
      </c>
      <c r="E133" s="50" t="s">
        <v>359</v>
      </c>
      <c r="F133" s="48" t="s">
        <v>133</v>
      </c>
      <c r="G133" s="51">
        <v>17</v>
      </c>
      <c r="H133" s="73">
        <v>0</v>
      </c>
      <c r="I133" s="83">
        <f>ROUND(G133*H133,2)</f>
        <v>0</v>
      </c>
      <c r="J133" s="84">
        <v>0</v>
      </c>
      <c r="K133" s="51">
        <f>G133*J133</f>
        <v>0</v>
      </c>
      <c r="L133" s="84">
        <v>0</v>
      </c>
      <c r="M133" s="51">
        <f>G133*L133</f>
        <v>0</v>
      </c>
      <c r="N133" s="90">
        <v>20</v>
      </c>
      <c r="O133" s="100">
        <v>4</v>
      </c>
      <c r="P133" s="52" t="s">
        <v>114</v>
      </c>
    </row>
    <row r="134" spans="1:16" s="6" customFormat="1" ht="24" customHeight="1">
      <c r="A134" s="48" t="s">
        <v>360</v>
      </c>
      <c r="B134" s="48" t="s">
        <v>136</v>
      </c>
      <c r="C134" s="48" t="s">
        <v>155</v>
      </c>
      <c r="D134" s="49" t="s">
        <v>361</v>
      </c>
      <c r="E134" s="50" t="s">
        <v>362</v>
      </c>
      <c r="F134" s="48" t="s">
        <v>133</v>
      </c>
      <c r="G134" s="51">
        <v>1409</v>
      </c>
      <c r="H134" s="73">
        <v>0</v>
      </c>
      <c r="I134" s="83">
        <f>ROUND(G134*H134,2)</f>
        <v>0</v>
      </c>
      <c r="J134" s="84">
        <v>0</v>
      </c>
      <c r="K134" s="51">
        <f>G134*J134</f>
        <v>0</v>
      </c>
      <c r="L134" s="84">
        <v>0</v>
      </c>
      <c r="M134" s="51">
        <f>G134*L134</f>
        <v>0</v>
      </c>
      <c r="N134" s="90">
        <v>20</v>
      </c>
      <c r="O134" s="100">
        <v>4</v>
      </c>
      <c r="P134" s="52" t="s">
        <v>114</v>
      </c>
    </row>
    <row r="135" spans="1:19" s="6" customFormat="1" ht="15.75" customHeight="1">
      <c r="A135" s="52"/>
      <c r="B135" s="52"/>
      <c r="C135" s="52"/>
      <c r="D135" s="53"/>
      <c r="E135" s="54" t="s">
        <v>363</v>
      </c>
      <c r="F135" s="52"/>
      <c r="G135" s="55">
        <v>1409</v>
      </c>
      <c r="H135" s="74"/>
      <c r="I135" s="52"/>
      <c r="J135" s="52"/>
      <c r="K135" s="52"/>
      <c r="L135" s="52"/>
      <c r="M135" s="52"/>
      <c r="N135" s="74"/>
      <c r="O135" s="52"/>
      <c r="P135" s="53" t="s">
        <v>114</v>
      </c>
      <c r="Q135" s="31" t="s">
        <v>114</v>
      </c>
      <c r="R135" s="31" t="s">
        <v>165</v>
      </c>
      <c r="S135" s="31" t="s">
        <v>108</v>
      </c>
    </row>
    <row r="136" spans="1:19" s="6" customFormat="1" ht="15.75" customHeight="1">
      <c r="A136" s="52"/>
      <c r="B136" s="52"/>
      <c r="C136" s="52"/>
      <c r="D136" s="56"/>
      <c r="E136" s="57" t="s">
        <v>166</v>
      </c>
      <c r="F136" s="52"/>
      <c r="G136" s="58">
        <v>1409</v>
      </c>
      <c r="H136" s="74"/>
      <c r="I136" s="52"/>
      <c r="J136" s="52"/>
      <c r="K136" s="52"/>
      <c r="L136" s="52"/>
      <c r="M136" s="52"/>
      <c r="N136" s="74"/>
      <c r="O136" s="52"/>
      <c r="P136" s="56" t="s">
        <v>114</v>
      </c>
      <c r="Q136" s="32" t="s">
        <v>120</v>
      </c>
      <c r="R136" s="32" t="s">
        <v>165</v>
      </c>
      <c r="S136" s="32" t="s">
        <v>105</v>
      </c>
    </row>
    <row r="137" spans="1:16" s="6" customFormat="1" ht="24" customHeight="1">
      <c r="A137" s="48" t="s">
        <v>364</v>
      </c>
      <c r="B137" s="48" t="s">
        <v>136</v>
      </c>
      <c r="C137" s="48" t="s">
        <v>155</v>
      </c>
      <c r="D137" s="49" t="s">
        <v>365</v>
      </c>
      <c r="E137" s="50" t="s">
        <v>366</v>
      </c>
      <c r="F137" s="48" t="s">
        <v>133</v>
      </c>
      <c r="G137" s="51">
        <v>1106</v>
      </c>
      <c r="H137" s="73">
        <v>0</v>
      </c>
      <c r="I137" s="83">
        <f>ROUND(G137*H137,2)</f>
        <v>0</v>
      </c>
      <c r="J137" s="84">
        <v>0</v>
      </c>
      <c r="K137" s="51">
        <f>G137*J137</f>
        <v>0</v>
      </c>
      <c r="L137" s="84">
        <v>0</v>
      </c>
      <c r="M137" s="51">
        <f>G137*L137</f>
        <v>0</v>
      </c>
      <c r="N137" s="90">
        <v>20</v>
      </c>
      <c r="O137" s="100">
        <v>4</v>
      </c>
      <c r="P137" s="52" t="s">
        <v>114</v>
      </c>
    </row>
    <row r="138" spans="1:19" s="6" customFormat="1" ht="15.75" customHeight="1">
      <c r="A138" s="52"/>
      <c r="B138" s="52"/>
      <c r="C138" s="52"/>
      <c r="D138" s="53"/>
      <c r="E138" s="54" t="s">
        <v>367</v>
      </c>
      <c r="F138" s="52"/>
      <c r="G138" s="55">
        <v>1106</v>
      </c>
      <c r="H138" s="74"/>
      <c r="I138" s="52"/>
      <c r="J138" s="52"/>
      <c r="K138" s="52"/>
      <c r="L138" s="52"/>
      <c r="M138" s="52"/>
      <c r="N138" s="74"/>
      <c r="O138" s="52"/>
      <c r="P138" s="53" t="s">
        <v>114</v>
      </c>
      <c r="Q138" s="31" t="s">
        <v>114</v>
      </c>
      <c r="R138" s="31" t="s">
        <v>165</v>
      </c>
      <c r="S138" s="31" t="s">
        <v>108</v>
      </c>
    </row>
    <row r="139" spans="1:19" s="6" customFormat="1" ht="15.75" customHeight="1">
      <c r="A139" s="52"/>
      <c r="B139" s="52"/>
      <c r="C139" s="52"/>
      <c r="D139" s="56"/>
      <c r="E139" s="57" t="s">
        <v>166</v>
      </c>
      <c r="F139" s="52"/>
      <c r="G139" s="58">
        <v>1106</v>
      </c>
      <c r="H139" s="74"/>
      <c r="I139" s="52"/>
      <c r="J139" s="52"/>
      <c r="K139" s="52"/>
      <c r="L139" s="52"/>
      <c r="M139" s="52"/>
      <c r="N139" s="74"/>
      <c r="O139" s="52"/>
      <c r="P139" s="56" t="s">
        <v>114</v>
      </c>
      <c r="Q139" s="32" t="s">
        <v>120</v>
      </c>
      <c r="R139" s="32" t="s">
        <v>165</v>
      </c>
      <c r="S139" s="32" t="s">
        <v>105</v>
      </c>
    </row>
    <row r="140" spans="1:16" s="6" customFormat="1" ht="24" customHeight="1">
      <c r="A140" s="48" t="s">
        <v>368</v>
      </c>
      <c r="B140" s="48" t="s">
        <v>136</v>
      </c>
      <c r="C140" s="48" t="s">
        <v>155</v>
      </c>
      <c r="D140" s="49" t="s">
        <v>369</v>
      </c>
      <c r="E140" s="50" t="s">
        <v>370</v>
      </c>
      <c r="F140" s="48" t="s">
        <v>133</v>
      </c>
      <c r="G140" s="51">
        <v>17</v>
      </c>
      <c r="H140" s="73">
        <v>0</v>
      </c>
      <c r="I140" s="83">
        <f>ROUND(G140*H140,2)</f>
        <v>0</v>
      </c>
      <c r="J140" s="84">
        <v>0</v>
      </c>
      <c r="K140" s="51">
        <f>G140*J140</f>
        <v>0</v>
      </c>
      <c r="L140" s="84">
        <v>0</v>
      </c>
      <c r="M140" s="51">
        <f>G140*L140</f>
        <v>0</v>
      </c>
      <c r="N140" s="90">
        <v>20</v>
      </c>
      <c r="O140" s="100">
        <v>4</v>
      </c>
      <c r="P140" s="52" t="s">
        <v>114</v>
      </c>
    </row>
    <row r="141" spans="1:16" s="6" customFormat="1" ht="13.5" customHeight="1">
      <c r="A141" s="48" t="s">
        <v>371</v>
      </c>
      <c r="B141" s="48" t="s">
        <v>136</v>
      </c>
      <c r="C141" s="48" t="s">
        <v>155</v>
      </c>
      <c r="D141" s="49" t="s">
        <v>372</v>
      </c>
      <c r="E141" s="50" t="s">
        <v>373</v>
      </c>
      <c r="F141" s="48" t="s">
        <v>133</v>
      </c>
      <c r="G141" s="51">
        <v>1218</v>
      </c>
      <c r="H141" s="73">
        <v>0</v>
      </c>
      <c r="I141" s="83">
        <f>ROUND(G141*H141,2)</f>
        <v>0</v>
      </c>
      <c r="J141" s="84">
        <v>0</v>
      </c>
      <c r="K141" s="51">
        <f>G141*J141</f>
        <v>0</v>
      </c>
      <c r="L141" s="84">
        <v>0</v>
      </c>
      <c r="M141" s="51">
        <f>G141*L141</f>
        <v>0</v>
      </c>
      <c r="N141" s="90">
        <v>20</v>
      </c>
      <c r="O141" s="100">
        <v>4</v>
      </c>
      <c r="P141" s="52" t="s">
        <v>114</v>
      </c>
    </row>
    <row r="142" spans="1:16" s="6" customFormat="1" ht="13.5" customHeight="1">
      <c r="A142" s="44" t="s">
        <v>374</v>
      </c>
      <c r="B142" s="44" t="s">
        <v>109</v>
      </c>
      <c r="C142" s="44" t="s">
        <v>110</v>
      </c>
      <c r="D142" s="45" t="s">
        <v>375</v>
      </c>
      <c r="E142" s="46" t="s">
        <v>376</v>
      </c>
      <c r="F142" s="44" t="s">
        <v>270</v>
      </c>
      <c r="G142" s="47">
        <v>406</v>
      </c>
      <c r="H142" s="72">
        <v>0</v>
      </c>
      <c r="I142" s="81">
        <f>ROUND(G142*H142,2)</f>
        <v>0</v>
      </c>
      <c r="J142" s="82">
        <v>0</v>
      </c>
      <c r="K142" s="47">
        <f>G142*J142</f>
        <v>0</v>
      </c>
      <c r="L142" s="82">
        <v>0</v>
      </c>
      <c r="M142" s="47">
        <f>G142*L142</f>
        <v>0</v>
      </c>
      <c r="N142" s="89">
        <v>20</v>
      </c>
      <c r="O142" s="98">
        <v>8</v>
      </c>
      <c r="P142" s="99" t="s">
        <v>114</v>
      </c>
    </row>
    <row r="143" spans="1:16" s="6" customFormat="1" ht="13.5" customHeight="1">
      <c r="A143" s="48" t="s">
        <v>377</v>
      </c>
      <c r="B143" s="48" t="s">
        <v>136</v>
      </c>
      <c r="C143" s="48" t="s">
        <v>155</v>
      </c>
      <c r="D143" s="49" t="s">
        <v>378</v>
      </c>
      <c r="E143" s="50" t="s">
        <v>379</v>
      </c>
      <c r="F143" s="48" t="s">
        <v>133</v>
      </c>
      <c r="G143" s="51">
        <v>811</v>
      </c>
      <c r="H143" s="73">
        <v>0</v>
      </c>
      <c r="I143" s="83">
        <f>ROUND(G143*H143,2)</f>
        <v>0</v>
      </c>
      <c r="J143" s="84">
        <v>0</v>
      </c>
      <c r="K143" s="51">
        <f>G143*J143</f>
        <v>0</v>
      </c>
      <c r="L143" s="84">
        <v>0</v>
      </c>
      <c r="M143" s="51">
        <f>G143*L143</f>
        <v>0</v>
      </c>
      <c r="N143" s="90">
        <v>20</v>
      </c>
      <c r="O143" s="100">
        <v>4</v>
      </c>
      <c r="P143" s="52" t="s">
        <v>114</v>
      </c>
    </row>
    <row r="144" spans="1:19" s="6" customFormat="1" ht="15.75" customHeight="1">
      <c r="A144" s="52"/>
      <c r="B144" s="52"/>
      <c r="C144" s="52"/>
      <c r="D144" s="59"/>
      <c r="E144" s="60" t="s">
        <v>380</v>
      </c>
      <c r="F144" s="52"/>
      <c r="G144" s="61"/>
      <c r="H144" s="74"/>
      <c r="I144" s="52"/>
      <c r="J144" s="52"/>
      <c r="K144" s="52"/>
      <c r="L144" s="52"/>
      <c r="M144" s="52"/>
      <c r="N144" s="74"/>
      <c r="O144" s="52"/>
      <c r="P144" s="59" t="s">
        <v>114</v>
      </c>
      <c r="Q144" s="33" t="s">
        <v>108</v>
      </c>
      <c r="R144" s="33" t="s">
        <v>165</v>
      </c>
      <c r="S144" s="33" t="s">
        <v>105</v>
      </c>
    </row>
    <row r="145" spans="1:19" s="6" customFormat="1" ht="15.75" customHeight="1">
      <c r="A145" s="52"/>
      <c r="B145" s="52"/>
      <c r="C145" s="52"/>
      <c r="D145" s="53"/>
      <c r="E145" s="54" t="s">
        <v>381</v>
      </c>
      <c r="F145" s="52"/>
      <c r="G145" s="55">
        <v>750</v>
      </c>
      <c r="H145" s="74"/>
      <c r="I145" s="52"/>
      <c r="J145" s="52"/>
      <c r="K145" s="52"/>
      <c r="L145" s="52"/>
      <c r="M145" s="52"/>
      <c r="N145" s="74"/>
      <c r="O145" s="52"/>
      <c r="P145" s="53" t="s">
        <v>114</v>
      </c>
      <c r="Q145" s="31" t="s">
        <v>114</v>
      </c>
      <c r="R145" s="31" t="s">
        <v>165</v>
      </c>
      <c r="S145" s="31" t="s">
        <v>105</v>
      </c>
    </row>
    <row r="146" spans="1:19" s="6" customFormat="1" ht="15.75" customHeight="1">
      <c r="A146" s="52"/>
      <c r="B146" s="52"/>
      <c r="C146" s="52"/>
      <c r="D146" s="59"/>
      <c r="E146" s="60" t="s">
        <v>382</v>
      </c>
      <c r="F146" s="52"/>
      <c r="G146" s="62"/>
      <c r="H146" s="74"/>
      <c r="I146" s="52"/>
      <c r="J146" s="52"/>
      <c r="K146" s="52"/>
      <c r="L146" s="52"/>
      <c r="M146" s="52"/>
      <c r="N146" s="74"/>
      <c r="O146" s="52"/>
      <c r="P146" s="59" t="s">
        <v>114</v>
      </c>
      <c r="Q146" s="33" t="s">
        <v>108</v>
      </c>
      <c r="R146" s="33" t="s">
        <v>165</v>
      </c>
      <c r="S146" s="33" t="s">
        <v>105</v>
      </c>
    </row>
    <row r="147" spans="1:19" s="6" customFormat="1" ht="15.75" customHeight="1">
      <c r="A147" s="52"/>
      <c r="B147" s="52"/>
      <c r="C147" s="52"/>
      <c r="D147" s="53"/>
      <c r="E147" s="54" t="s">
        <v>383</v>
      </c>
      <c r="F147" s="52"/>
      <c r="G147" s="55">
        <v>6</v>
      </c>
      <c r="H147" s="74"/>
      <c r="I147" s="52"/>
      <c r="J147" s="52"/>
      <c r="K147" s="52"/>
      <c r="L147" s="52"/>
      <c r="M147" s="52"/>
      <c r="N147" s="74"/>
      <c r="O147" s="52"/>
      <c r="P147" s="53" t="s">
        <v>114</v>
      </c>
      <c r="Q147" s="31" t="s">
        <v>114</v>
      </c>
      <c r="R147" s="31" t="s">
        <v>165</v>
      </c>
      <c r="S147" s="31" t="s">
        <v>105</v>
      </c>
    </row>
    <row r="148" spans="1:19" s="6" customFormat="1" ht="15.75" customHeight="1">
      <c r="A148" s="52"/>
      <c r="B148" s="52"/>
      <c r="C148" s="52"/>
      <c r="D148" s="59"/>
      <c r="E148" s="60" t="s">
        <v>384</v>
      </c>
      <c r="F148" s="52"/>
      <c r="G148" s="62"/>
      <c r="H148" s="74"/>
      <c r="I148" s="52"/>
      <c r="J148" s="52"/>
      <c r="K148" s="52"/>
      <c r="L148" s="52"/>
      <c r="M148" s="52"/>
      <c r="N148" s="74"/>
      <c r="O148" s="52"/>
      <c r="P148" s="59" t="s">
        <v>114</v>
      </c>
      <c r="Q148" s="33" t="s">
        <v>108</v>
      </c>
      <c r="R148" s="33" t="s">
        <v>165</v>
      </c>
      <c r="S148" s="33" t="s">
        <v>105</v>
      </c>
    </row>
    <row r="149" spans="1:19" s="6" customFormat="1" ht="15.75" customHeight="1">
      <c r="A149" s="52"/>
      <c r="B149" s="52"/>
      <c r="C149" s="52"/>
      <c r="D149" s="53"/>
      <c r="E149" s="54" t="s">
        <v>385</v>
      </c>
      <c r="F149" s="52"/>
      <c r="G149" s="55">
        <v>50</v>
      </c>
      <c r="H149" s="74"/>
      <c r="I149" s="52"/>
      <c r="J149" s="52"/>
      <c r="K149" s="52"/>
      <c r="L149" s="52"/>
      <c r="M149" s="52"/>
      <c r="N149" s="74"/>
      <c r="O149" s="52"/>
      <c r="P149" s="53" t="s">
        <v>114</v>
      </c>
      <c r="Q149" s="31" t="s">
        <v>114</v>
      </c>
      <c r="R149" s="31" t="s">
        <v>165</v>
      </c>
      <c r="S149" s="31" t="s">
        <v>105</v>
      </c>
    </row>
    <row r="150" spans="1:19" s="6" customFormat="1" ht="15.75" customHeight="1">
      <c r="A150" s="52"/>
      <c r="B150" s="52"/>
      <c r="C150" s="52"/>
      <c r="D150" s="59"/>
      <c r="E150" s="60" t="s">
        <v>386</v>
      </c>
      <c r="F150" s="52"/>
      <c r="G150" s="62"/>
      <c r="H150" s="74"/>
      <c r="I150" s="52"/>
      <c r="J150" s="52"/>
      <c r="K150" s="52"/>
      <c r="L150" s="52"/>
      <c r="M150" s="52"/>
      <c r="N150" s="74"/>
      <c r="O150" s="52"/>
      <c r="P150" s="59" t="s">
        <v>114</v>
      </c>
      <c r="Q150" s="33" t="s">
        <v>108</v>
      </c>
      <c r="R150" s="33" t="s">
        <v>165</v>
      </c>
      <c r="S150" s="33" t="s">
        <v>105</v>
      </c>
    </row>
    <row r="151" spans="1:19" s="6" customFormat="1" ht="15.75" customHeight="1">
      <c r="A151" s="52"/>
      <c r="B151" s="52"/>
      <c r="C151" s="52"/>
      <c r="D151" s="53"/>
      <c r="E151" s="54" t="s">
        <v>387</v>
      </c>
      <c r="F151" s="52"/>
      <c r="G151" s="55">
        <v>5</v>
      </c>
      <c r="H151" s="74"/>
      <c r="I151" s="52"/>
      <c r="J151" s="52"/>
      <c r="K151" s="52"/>
      <c r="L151" s="52"/>
      <c r="M151" s="52"/>
      <c r="N151" s="74"/>
      <c r="O151" s="52"/>
      <c r="P151" s="53" t="s">
        <v>114</v>
      </c>
      <c r="Q151" s="31" t="s">
        <v>114</v>
      </c>
      <c r="R151" s="31" t="s">
        <v>165</v>
      </c>
      <c r="S151" s="31" t="s">
        <v>105</v>
      </c>
    </row>
    <row r="152" spans="1:19" s="6" customFormat="1" ht="15.75" customHeight="1">
      <c r="A152" s="52"/>
      <c r="B152" s="52"/>
      <c r="C152" s="52"/>
      <c r="D152" s="56"/>
      <c r="E152" s="57" t="s">
        <v>166</v>
      </c>
      <c r="F152" s="52"/>
      <c r="G152" s="58">
        <v>811</v>
      </c>
      <c r="H152" s="74"/>
      <c r="I152" s="52"/>
      <c r="J152" s="52"/>
      <c r="K152" s="52"/>
      <c r="L152" s="52"/>
      <c r="M152" s="52"/>
      <c r="N152" s="74"/>
      <c r="O152" s="52"/>
      <c r="P152" s="56" t="s">
        <v>114</v>
      </c>
      <c r="Q152" s="32" t="s">
        <v>120</v>
      </c>
      <c r="R152" s="32" t="s">
        <v>165</v>
      </c>
      <c r="S152" s="32" t="s">
        <v>108</v>
      </c>
    </row>
    <row r="153" spans="1:16" s="6" customFormat="1" ht="24" customHeight="1">
      <c r="A153" s="48" t="s">
        <v>388</v>
      </c>
      <c r="B153" s="48" t="s">
        <v>136</v>
      </c>
      <c r="C153" s="48" t="s">
        <v>155</v>
      </c>
      <c r="D153" s="49" t="s">
        <v>389</v>
      </c>
      <c r="E153" s="50" t="s">
        <v>390</v>
      </c>
      <c r="F153" s="48" t="s">
        <v>133</v>
      </c>
      <c r="G153" s="51">
        <v>811</v>
      </c>
      <c r="H153" s="73">
        <v>0</v>
      </c>
      <c r="I153" s="83">
        <f>ROUND(G153*H153,2)</f>
        <v>0</v>
      </c>
      <c r="J153" s="84">
        <v>0</v>
      </c>
      <c r="K153" s="51">
        <f>G153*J153</f>
        <v>0</v>
      </c>
      <c r="L153" s="84">
        <v>0</v>
      </c>
      <c r="M153" s="51">
        <f>G153*L153</f>
        <v>0</v>
      </c>
      <c r="N153" s="90">
        <v>20</v>
      </c>
      <c r="O153" s="100">
        <v>4</v>
      </c>
      <c r="P153" s="52" t="s">
        <v>114</v>
      </c>
    </row>
    <row r="154" spans="1:16" s="6" customFormat="1" ht="13.5" customHeight="1">
      <c r="A154" s="44" t="s">
        <v>391</v>
      </c>
      <c r="B154" s="44" t="s">
        <v>109</v>
      </c>
      <c r="C154" s="44" t="s">
        <v>110</v>
      </c>
      <c r="D154" s="45" t="s">
        <v>392</v>
      </c>
      <c r="E154" s="46" t="s">
        <v>393</v>
      </c>
      <c r="F154" s="44" t="s">
        <v>133</v>
      </c>
      <c r="G154" s="47">
        <v>750</v>
      </c>
      <c r="H154" s="72">
        <v>0</v>
      </c>
      <c r="I154" s="81">
        <f>ROUND(G154*H154,2)</f>
        <v>0</v>
      </c>
      <c r="J154" s="82">
        <v>0</v>
      </c>
      <c r="K154" s="47">
        <f>G154*J154</f>
        <v>0</v>
      </c>
      <c r="L154" s="82">
        <v>0</v>
      </c>
      <c r="M154" s="47">
        <f>G154*L154</f>
        <v>0</v>
      </c>
      <c r="N154" s="89">
        <v>20</v>
      </c>
      <c r="O154" s="98">
        <v>8</v>
      </c>
      <c r="P154" s="99" t="s">
        <v>114</v>
      </c>
    </row>
    <row r="155" spans="1:16" s="6" customFormat="1" ht="13.5" customHeight="1">
      <c r="A155" s="44" t="s">
        <v>394</v>
      </c>
      <c r="B155" s="44" t="s">
        <v>109</v>
      </c>
      <c r="C155" s="44" t="s">
        <v>110</v>
      </c>
      <c r="D155" s="45" t="s">
        <v>395</v>
      </c>
      <c r="E155" s="46" t="s">
        <v>396</v>
      </c>
      <c r="F155" s="44" t="s">
        <v>133</v>
      </c>
      <c r="G155" s="47">
        <v>50</v>
      </c>
      <c r="H155" s="72">
        <v>0</v>
      </c>
      <c r="I155" s="81">
        <f>ROUND(G155*H155,2)</f>
        <v>0</v>
      </c>
      <c r="J155" s="82">
        <v>0</v>
      </c>
      <c r="K155" s="47">
        <f>G155*J155</f>
        <v>0</v>
      </c>
      <c r="L155" s="82">
        <v>0</v>
      </c>
      <c r="M155" s="47">
        <f>G155*L155</f>
        <v>0</v>
      </c>
      <c r="N155" s="89">
        <v>20</v>
      </c>
      <c r="O155" s="98">
        <v>8</v>
      </c>
      <c r="P155" s="99" t="s">
        <v>114</v>
      </c>
    </row>
    <row r="156" spans="1:16" s="6" customFormat="1" ht="13.5" customHeight="1">
      <c r="A156" s="44" t="s">
        <v>397</v>
      </c>
      <c r="B156" s="44" t="s">
        <v>109</v>
      </c>
      <c r="C156" s="44" t="s">
        <v>110</v>
      </c>
      <c r="D156" s="45" t="s">
        <v>398</v>
      </c>
      <c r="E156" s="46" t="s">
        <v>399</v>
      </c>
      <c r="F156" s="44" t="s">
        <v>133</v>
      </c>
      <c r="G156" s="47">
        <v>6</v>
      </c>
      <c r="H156" s="72">
        <v>0</v>
      </c>
      <c r="I156" s="81">
        <f>ROUND(G156*H156,2)</f>
        <v>0</v>
      </c>
      <c r="J156" s="82">
        <v>0</v>
      </c>
      <c r="K156" s="47">
        <f>G156*J156</f>
        <v>0</v>
      </c>
      <c r="L156" s="82">
        <v>0</v>
      </c>
      <c r="M156" s="47">
        <f>G156*L156</f>
        <v>0</v>
      </c>
      <c r="N156" s="89">
        <v>20</v>
      </c>
      <c r="O156" s="98">
        <v>8</v>
      </c>
      <c r="P156" s="99" t="s">
        <v>114</v>
      </c>
    </row>
    <row r="157" spans="1:19" s="6" customFormat="1" ht="15.75" customHeight="1">
      <c r="A157" s="52"/>
      <c r="B157" s="52"/>
      <c r="C157" s="52"/>
      <c r="D157" s="53"/>
      <c r="E157" s="54" t="s">
        <v>383</v>
      </c>
      <c r="F157" s="52"/>
      <c r="G157" s="55">
        <v>6</v>
      </c>
      <c r="H157" s="74"/>
      <c r="I157" s="52"/>
      <c r="J157" s="52"/>
      <c r="K157" s="52"/>
      <c r="L157" s="52"/>
      <c r="M157" s="52"/>
      <c r="N157" s="74"/>
      <c r="O157" s="52"/>
      <c r="P157" s="53" t="s">
        <v>114</v>
      </c>
      <c r="Q157" s="31" t="s">
        <v>114</v>
      </c>
      <c r="R157" s="31" t="s">
        <v>165</v>
      </c>
      <c r="S157" s="31" t="s">
        <v>108</v>
      </c>
    </row>
    <row r="158" spans="1:19" s="6" customFormat="1" ht="15.75" customHeight="1">
      <c r="A158" s="52"/>
      <c r="B158" s="52"/>
      <c r="C158" s="52"/>
      <c r="D158" s="56"/>
      <c r="E158" s="57" t="s">
        <v>166</v>
      </c>
      <c r="F158" s="52"/>
      <c r="G158" s="58">
        <v>6</v>
      </c>
      <c r="H158" s="74"/>
      <c r="I158" s="52"/>
      <c r="J158" s="52"/>
      <c r="K158" s="52"/>
      <c r="L158" s="52"/>
      <c r="M158" s="52"/>
      <c r="N158" s="74"/>
      <c r="O158" s="52"/>
      <c r="P158" s="56" t="s">
        <v>114</v>
      </c>
      <c r="Q158" s="32" t="s">
        <v>120</v>
      </c>
      <c r="R158" s="32" t="s">
        <v>165</v>
      </c>
      <c r="S158" s="32" t="s">
        <v>105</v>
      </c>
    </row>
    <row r="159" spans="1:16" s="6" customFormat="1" ht="13.5" customHeight="1">
      <c r="A159" s="44" t="s">
        <v>400</v>
      </c>
      <c r="B159" s="44" t="s">
        <v>109</v>
      </c>
      <c r="C159" s="44" t="s">
        <v>110</v>
      </c>
      <c r="D159" s="45" t="s">
        <v>401</v>
      </c>
      <c r="E159" s="46" t="s">
        <v>402</v>
      </c>
      <c r="F159" s="44" t="s">
        <v>133</v>
      </c>
      <c r="G159" s="47">
        <v>5</v>
      </c>
      <c r="H159" s="72">
        <v>0</v>
      </c>
      <c r="I159" s="81">
        <f>ROUND(G159*H159,2)</f>
        <v>0</v>
      </c>
      <c r="J159" s="82">
        <v>0</v>
      </c>
      <c r="K159" s="47">
        <f>G159*J159</f>
        <v>0</v>
      </c>
      <c r="L159" s="82">
        <v>0</v>
      </c>
      <c r="M159" s="47">
        <f>G159*L159</f>
        <v>0</v>
      </c>
      <c r="N159" s="89">
        <v>20</v>
      </c>
      <c r="O159" s="98">
        <v>8</v>
      </c>
      <c r="P159" s="99" t="s">
        <v>114</v>
      </c>
    </row>
    <row r="160" spans="1:16" s="6" customFormat="1" ht="24" customHeight="1">
      <c r="A160" s="48" t="s">
        <v>403</v>
      </c>
      <c r="B160" s="48" t="s">
        <v>136</v>
      </c>
      <c r="C160" s="48" t="s">
        <v>155</v>
      </c>
      <c r="D160" s="49" t="s">
        <v>404</v>
      </c>
      <c r="E160" s="50" t="s">
        <v>405</v>
      </c>
      <c r="F160" s="48" t="s">
        <v>133</v>
      </c>
      <c r="G160" s="51">
        <v>138</v>
      </c>
      <c r="H160" s="73">
        <v>0</v>
      </c>
      <c r="I160" s="83">
        <f>ROUND(G160*H160,2)</f>
        <v>0</v>
      </c>
      <c r="J160" s="84">
        <v>0</v>
      </c>
      <c r="K160" s="51">
        <f>G160*J160</f>
        <v>0</v>
      </c>
      <c r="L160" s="84">
        <v>0</v>
      </c>
      <c r="M160" s="51">
        <f>G160*L160</f>
        <v>0</v>
      </c>
      <c r="N160" s="90">
        <v>20</v>
      </c>
      <c r="O160" s="100">
        <v>4</v>
      </c>
      <c r="P160" s="52" t="s">
        <v>114</v>
      </c>
    </row>
    <row r="161" spans="1:19" s="6" customFormat="1" ht="15.75" customHeight="1">
      <c r="A161" s="52"/>
      <c r="B161" s="52"/>
      <c r="C161" s="52"/>
      <c r="D161" s="59"/>
      <c r="E161" s="60" t="s">
        <v>406</v>
      </c>
      <c r="F161" s="52"/>
      <c r="G161" s="61"/>
      <c r="H161" s="74"/>
      <c r="I161" s="52"/>
      <c r="J161" s="52"/>
      <c r="K161" s="52"/>
      <c r="L161" s="52"/>
      <c r="M161" s="52"/>
      <c r="N161" s="74"/>
      <c r="O161" s="52"/>
      <c r="P161" s="59" t="s">
        <v>114</v>
      </c>
      <c r="Q161" s="33" t="s">
        <v>108</v>
      </c>
      <c r="R161" s="33" t="s">
        <v>165</v>
      </c>
      <c r="S161" s="33" t="s">
        <v>105</v>
      </c>
    </row>
    <row r="162" spans="1:19" s="6" customFormat="1" ht="15.75" customHeight="1">
      <c r="A162" s="52"/>
      <c r="B162" s="52"/>
      <c r="C162" s="52"/>
      <c r="D162" s="53"/>
      <c r="E162" s="54" t="s">
        <v>407</v>
      </c>
      <c r="F162" s="52"/>
      <c r="G162" s="55">
        <v>138</v>
      </c>
      <c r="H162" s="74"/>
      <c r="I162" s="52"/>
      <c r="J162" s="52"/>
      <c r="K162" s="52"/>
      <c r="L162" s="52"/>
      <c r="M162" s="52"/>
      <c r="N162" s="74"/>
      <c r="O162" s="52"/>
      <c r="P162" s="53" t="s">
        <v>114</v>
      </c>
      <c r="Q162" s="31" t="s">
        <v>114</v>
      </c>
      <c r="R162" s="31" t="s">
        <v>165</v>
      </c>
      <c r="S162" s="31" t="s">
        <v>105</v>
      </c>
    </row>
    <row r="163" spans="1:19" s="6" customFormat="1" ht="15.75" customHeight="1">
      <c r="A163" s="52"/>
      <c r="B163" s="52"/>
      <c r="C163" s="52"/>
      <c r="D163" s="56"/>
      <c r="E163" s="57" t="s">
        <v>166</v>
      </c>
      <c r="F163" s="52"/>
      <c r="G163" s="58">
        <v>138</v>
      </c>
      <c r="H163" s="74"/>
      <c r="I163" s="52"/>
      <c r="J163" s="52"/>
      <c r="K163" s="52"/>
      <c r="L163" s="52"/>
      <c r="M163" s="52"/>
      <c r="N163" s="74"/>
      <c r="O163" s="52"/>
      <c r="P163" s="56" t="s">
        <v>114</v>
      </c>
      <c r="Q163" s="32" t="s">
        <v>120</v>
      </c>
      <c r="R163" s="32" t="s">
        <v>165</v>
      </c>
      <c r="S163" s="32" t="s">
        <v>108</v>
      </c>
    </row>
    <row r="164" spans="1:16" s="6" customFormat="1" ht="13.5" customHeight="1">
      <c r="A164" s="44" t="s">
        <v>408</v>
      </c>
      <c r="B164" s="44" t="s">
        <v>109</v>
      </c>
      <c r="C164" s="44" t="s">
        <v>110</v>
      </c>
      <c r="D164" s="45" t="s">
        <v>409</v>
      </c>
      <c r="E164" s="46" t="s">
        <v>410</v>
      </c>
      <c r="F164" s="44" t="s">
        <v>133</v>
      </c>
      <c r="G164" s="47">
        <v>138</v>
      </c>
      <c r="H164" s="72">
        <v>0</v>
      </c>
      <c r="I164" s="81">
        <f>ROUND(G164*H164,2)</f>
        <v>0</v>
      </c>
      <c r="J164" s="82">
        <v>0</v>
      </c>
      <c r="K164" s="47">
        <f>G164*J164</f>
        <v>0</v>
      </c>
      <c r="L164" s="82">
        <v>0</v>
      </c>
      <c r="M164" s="47">
        <f>G164*L164</f>
        <v>0</v>
      </c>
      <c r="N164" s="89">
        <v>20</v>
      </c>
      <c r="O164" s="98">
        <v>8</v>
      </c>
      <c r="P164" s="99" t="s">
        <v>114</v>
      </c>
    </row>
    <row r="165" spans="1:16" s="24" customFormat="1" ht="12.75" customHeight="1">
      <c r="A165" s="41"/>
      <c r="B165" s="42" t="s">
        <v>62</v>
      </c>
      <c r="C165" s="41"/>
      <c r="D165" s="43" t="s">
        <v>135</v>
      </c>
      <c r="E165" s="43" t="s">
        <v>411</v>
      </c>
      <c r="F165" s="41"/>
      <c r="G165" s="41"/>
      <c r="H165" s="71"/>
      <c r="I165" s="79">
        <f>SUM(I166:I183)</f>
        <v>0</v>
      </c>
      <c r="J165" s="41"/>
      <c r="K165" s="80">
        <f>SUM(K166:K183)</f>
        <v>0</v>
      </c>
      <c r="L165" s="41"/>
      <c r="M165" s="80">
        <f>SUM(M166:M183)</f>
        <v>0</v>
      </c>
      <c r="N165" s="71"/>
      <c r="O165" s="41"/>
      <c r="P165" s="43" t="s">
        <v>108</v>
      </c>
    </row>
    <row r="166" spans="1:16" s="6" customFormat="1" ht="13.5" customHeight="1">
      <c r="A166" s="48" t="s">
        <v>412</v>
      </c>
      <c r="B166" s="48" t="s">
        <v>136</v>
      </c>
      <c r="C166" s="48" t="s">
        <v>137</v>
      </c>
      <c r="D166" s="49" t="s">
        <v>413</v>
      </c>
      <c r="E166" s="50" t="s">
        <v>414</v>
      </c>
      <c r="F166" s="48" t="s">
        <v>415</v>
      </c>
      <c r="G166" s="51">
        <v>7</v>
      </c>
      <c r="H166" s="73">
        <v>0</v>
      </c>
      <c r="I166" s="83">
        <f aca="true" t="shared" si="12" ref="I166:I183">ROUND(G166*H166,2)</f>
        <v>0</v>
      </c>
      <c r="J166" s="84">
        <v>0</v>
      </c>
      <c r="K166" s="51">
        <f aca="true" t="shared" si="13" ref="K166:K183">G166*J166</f>
        <v>0</v>
      </c>
      <c r="L166" s="84">
        <v>0</v>
      </c>
      <c r="M166" s="51">
        <f aca="true" t="shared" si="14" ref="M166:M183">G166*L166</f>
        <v>0</v>
      </c>
      <c r="N166" s="90">
        <v>20</v>
      </c>
      <c r="O166" s="100">
        <v>4</v>
      </c>
      <c r="P166" s="52" t="s">
        <v>114</v>
      </c>
    </row>
    <row r="167" spans="1:16" s="6" customFormat="1" ht="13.5" customHeight="1">
      <c r="A167" s="48" t="s">
        <v>416</v>
      </c>
      <c r="B167" s="48" t="s">
        <v>136</v>
      </c>
      <c r="C167" s="48" t="s">
        <v>137</v>
      </c>
      <c r="D167" s="49" t="s">
        <v>417</v>
      </c>
      <c r="E167" s="50" t="s">
        <v>418</v>
      </c>
      <c r="F167" s="48" t="s">
        <v>146</v>
      </c>
      <c r="G167" s="51">
        <v>1</v>
      </c>
      <c r="H167" s="73">
        <v>0</v>
      </c>
      <c r="I167" s="83">
        <f t="shared" si="12"/>
        <v>0</v>
      </c>
      <c r="J167" s="84">
        <v>0</v>
      </c>
      <c r="K167" s="51">
        <f t="shared" si="13"/>
        <v>0</v>
      </c>
      <c r="L167" s="84">
        <v>0</v>
      </c>
      <c r="M167" s="51">
        <f t="shared" si="14"/>
        <v>0</v>
      </c>
      <c r="N167" s="90">
        <v>20</v>
      </c>
      <c r="O167" s="100">
        <v>4</v>
      </c>
      <c r="P167" s="52" t="s">
        <v>114</v>
      </c>
    </row>
    <row r="168" spans="1:16" s="6" customFormat="1" ht="24" customHeight="1">
      <c r="A168" s="48" t="s">
        <v>419</v>
      </c>
      <c r="B168" s="48" t="s">
        <v>136</v>
      </c>
      <c r="C168" s="48" t="s">
        <v>259</v>
      </c>
      <c r="D168" s="49" t="s">
        <v>420</v>
      </c>
      <c r="E168" s="50" t="s">
        <v>421</v>
      </c>
      <c r="F168" s="48" t="s">
        <v>173</v>
      </c>
      <c r="G168" s="51">
        <v>34</v>
      </c>
      <c r="H168" s="73">
        <v>0</v>
      </c>
      <c r="I168" s="83">
        <f t="shared" si="12"/>
        <v>0</v>
      </c>
      <c r="J168" s="84">
        <v>0</v>
      </c>
      <c r="K168" s="51">
        <f t="shared" si="13"/>
        <v>0</v>
      </c>
      <c r="L168" s="84">
        <v>0</v>
      </c>
      <c r="M168" s="51">
        <f t="shared" si="14"/>
        <v>0</v>
      </c>
      <c r="N168" s="90">
        <v>20</v>
      </c>
      <c r="O168" s="100">
        <v>4</v>
      </c>
      <c r="P168" s="52" t="s">
        <v>114</v>
      </c>
    </row>
    <row r="169" spans="1:16" s="6" customFormat="1" ht="13.5" customHeight="1">
      <c r="A169" s="48" t="s">
        <v>422</v>
      </c>
      <c r="B169" s="48" t="s">
        <v>136</v>
      </c>
      <c r="C169" s="48" t="s">
        <v>259</v>
      </c>
      <c r="D169" s="49" t="s">
        <v>423</v>
      </c>
      <c r="E169" s="50" t="s">
        <v>424</v>
      </c>
      <c r="F169" s="48" t="s">
        <v>270</v>
      </c>
      <c r="G169" s="51">
        <v>2</v>
      </c>
      <c r="H169" s="73">
        <v>0</v>
      </c>
      <c r="I169" s="83">
        <f t="shared" si="12"/>
        <v>0</v>
      </c>
      <c r="J169" s="84">
        <v>0</v>
      </c>
      <c r="K169" s="51">
        <f t="shared" si="13"/>
        <v>0</v>
      </c>
      <c r="L169" s="84">
        <v>0</v>
      </c>
      <c r="M169" s="51">
        <f t="shared" si="14"/>
        <v>0</v>
      </c>
      <c r="N169" s="90">
        <v>20</v>
      </c>
      <c r="O169" s="100">
        <v>4</v>
      </c>
      <c r="P169" s="52" t="s">
        <v>114</v>
      </c>
    </row>
    <row r="170" spans="1:16" s="6" customFormat="1" ht="13.5" customHeight="1">
      <c r="A170" s="44" t="s">
        <v>425</v>
      </c>
      <c r="B170" s="44" t="s">
        <v>109</v>
      </c>
      <c r="C170" s="44" t="s">
        <v>110</v>
      </c>
      <c r="D170" s="45" t="s">
        <v>426</v>
      </c>
      <c r="E170" s="46" t="s">
        <v>427</v>
      </c>
      <c r="F170" s="44" t="s">
        <v>270</v>
      </c>
      <c r="G170" s="47">
        <v>2</v>
      </c>
      <c r="H170" s="72">
        <v>0</v>
      </c>
      <c r="I170" s="81">
        <f t="shared" si="12"/>
        <v>0</v>
      </c>
      <c r="J170" s="82">
        <v>0</v>
      </c>
      <c r="K170" s="47">
        <f t="shared" si="13"/>
        <v>0</v>
      </c>
      <c r="L170" s="82">
        <v>0</v>
      </c>
      <c r="M170" s="47">
        <f t="shared" si="14"/>
        <v>0</v>
      </c>
      <c r="N170" s="89">
        <v>20</v>
      </c>
      <c r="O170" s="98">
        <v>8</v>
      </c>
      <c r="P170" s="99" t="s">
        <v>114</v>
      </c>
    </row>
    <row r="171" spans="1:16" s="6" customFormat="1" ht="13.5" customHeight="1">
      <c r="A171" s="48" t="s">
        <v>428</v>
      </c>
      <c r="B171" s="48" t="s">
        <v>136</v>
      </c>
      <c r="C171" s="48" t="s">
        <v>259</v>
      </c>
      <c r="D171" s="49" t="s">
        <v>429</v>
      </c>
      <c r="E171" s="50" t="s">
        <v>430</v>
      </c>
      <c r="F171" s="48" t="s">
        <v>270</v>
      </c>
      <c r="G171" s="51">
        <v>7</v>
      </c>
      <c r="H171" s="73">
        <v>0</v>
      </c>
      <c r="I171" s="83">
        <f t="shared" si="12"/>
        <v>0</v>
      </c>
      <c r="J171" s="84">
        <v>0</v>
      </c>
      <c r="K171" s="51">
        <f t="shared" si="13"/>
        <v>0</v>
      </c>
      <c r="L171" s="84">
        <v>0</v>
      </c>
      <c r="M171" s="51">
        <f t="shared" si="14"/>
        <v>0</v>
      </c>
      <c r="N171" s="90">
        <v>20</v>
      </c>
      <c r="O171" s="100">
        <v>4</v>
      </c>
      <c r="P171" s="52" t="s">
        <v>114</v>
      </c>
    </row>
    <row r="172" spans="1:16" s="6" customFormat="1" ht="13.5" customHeight="1">
      <c r="A172" s="48" t="s">
        <v>431</v>
      </c>
      <c r="B172" s="48" t="s">
        <v>136</v>
      </c>
      <c r="C172" s="48" t="s">
        <v>259</v>
      </c>
      <c r="D172" s="49" t="s">
        <v>432</v>
      </c>
      <c r="E172" s="50" t="s">
        <v>433</v>
      </c>
      <c r="F172" s="48" t="s">
        <v>270</v>
      </c>
      <c r="G172" s="51">
        <v>7</v>
      </c>
      <c r="H172" s="73">
        <v>0</v>
      </c>
      <c r="I172" s="83">
        <f t="shared" si="12"/>
        <v>0</v>
      </c>
      <c r="J172" s="84">
        <v>0</v>
      </c>
      <c r="K172" s="51">
        <f t="shared" si="13"/>
        <v>0</v>
      </c>
      <c r="L172" s="84">
        <v>0</v>
      </c>
      <c r="M172" s="51">
        <f t="shared" si="14"/>
        <v>0</v>
      </c>
      <c r="N172" s="90">
        <v>20</v>
      </c>
      <c r="O172" s="100">
        <v>4</v>
      </c>
      <c r="P172" s="52" t="s">
        <v>114</v>
      </c>
    </row>
    <row r="173" spans="1:16" s="6" customFormat="1" ht="13.5" customHeight="1">
      <c r="A173" s="48" t="s">
        <v>434</v>
      </c>
      <c r="B173" s="48" t="s">
        <v>136</v>
      </c>
      <c r="C173" s="48" t="s">
        <v>155</v>
      </c>
      <c r="D173" s="49" t="s">
        <v>435</v>
      </c>
      <c r="E173" s="50" t="s">
        <v>436</v>
      </c>
      <c r="F173" s="48" t="s">
        <v>270</v>
      </c>
      <c r="G173" s="51">
        <v>8</v>
      </c>
      <c r="H173" s="73">
        <v>0</v>
      </c>
      <c r="I173" s="83">
        <f t="shared" si="12"/>
        <v>0</v>
      </c>
      <c r="J173" s="84">
        <v>0</v>
      </c>
      <c r="K173" s="51">
        <f t="shared" si="13"/>
        <v>0</v>
      </c>
      <c r="L173" s="84">
        <v>0</v>
      </c>
      <c r="M173" s="51">
        <f t="shared" si="14"/>
        <v>0</v>
      </c>
      <c r="N173" s="90">
        <v>20</v>
      </c>
      <c r="O173" s="100">
        <v>4</v>
      </c>
      <c r="P173" s="52" t="s">
        <v>114</v>
      </c>
    </row>
    <row r="174" spans="1:16" s="6" customFormat="1" ht="24" customHeight="1">
      <c r="A174" s="48" t="s">
        <v>437</v>
      </c>
      <c r="B174" s="48" t="s">
        <v>136</v>
      </c>
      <c r="C174" s="48" t="s">
        <v>155</v>
      </c>
      <c r="D174" s="49" t="s">
        <v>438</v>
      </c>
      <c r="E174" s="50" t="s">
        <v>439</v>
      </c>
      <c r="F174" s="48" t="s">
        <v>270</v>
      </c>
      <c r="G174" s="51">
        <v>20</v>
      </c>
      <c r="H174" s="73">
        <v>0</v>
      </c>
      <c r="I174" s="83">
        <f t="shared" si="12"/>
        <v>0</v>
      </c>
      <c r="J174" s="84">
        <v>0</v>
      </c>
      <c r="K174" s="51">
        <f t="shared" si="13"/>
        <v>0</v>
      </c>
      <c r="L174" s="84">
        <v>0</v>
      </c>
      <c r="M174" s="51">
        <f t="shared" si="14"/>
        <v>0</v>
      </c>
      <c r="N174" s="90">
        <v>20</v>
      </c>
      <c r="O174" s="100">
        <v>4</v>
      </c>
      <c r="P174" s="52" t="s">
        <v>114</v>
      </c>
    </row>
    <row r="175" spans="1:16" s="6" customFormat="1" ht="13.5" customHeight="1">
      <c r="A175" s="44" t="s">
        <v>440</v>
      </c>
      <c r="B175" s="44" t="s">
        <v>109</v>
      </c>
      <c r="C175" s="44" t="s">
        <v>110</v>
      </c>
      <c r="D175" s="45" t="s">
        <v>441</v>
      </c>
      <c r="E175" s="46" t="s">
        <v>442</v>
      </c>
      <c r="F175" s="44" t="s">
        <v>173</v>
      </c>
      <c r="G175" s="47">
        <v>34</v>
      </c>
      <c r="H175" s="72">
        <v>0</v>
      </c>
      <c r="I175" s="81">
        <f t="shared" si="12"/>
        <v>0</v>
      </c>
      <c r="J175" s="82">
        <v>0</v>
      </c>
      <c r="K175" s="47">
        <f t="shared" si="13"/>
        <v>0</v>
      </c>
      <c r="L175" s="82">
        <v>0</v>
      </c>
      <c r="M175" s="47">
        <f t="shared" si="14"/>
        <v>0</v>
      </c>
      <c r="N175" s="89">
        <v>20</v>
      </c>
      <c r="O175" s="98">
        <v>8</v>
      </c>
      <c r="P175" s="99" t="s">
        <v>114</v>
      </c>
    </row>
    <row r="176" spans="1:16" s="6" customFormat="1" ht="13.5" customHeight="1">
      <c r="A176" s="44" t="s">
        <v>443</v>
      </c>
      <c r="B176" s="44" t="s">
        <v>109</v>
      </c>
      <c r="C176" s="44" t="s">
        <v>110</v>
      </c>
      <c r="D176" s="45" t="s">
        <v>444</v>
      </c>
      <c r="E176" s="46" t="s">
        <v>445</v>
      </c>
      <c r="F176" s="44" t="s">
        <v>150</v>
      </c>
      <c r="G176" s="47">
        <v>7</v>
      </c>
      <c r="H176" s="72">
        <v>0</v>
      </c>
      <c r="I176" s="81">
        <f t="shared" si="12"/>
        <v>0</v>
      </c>
      <c r="J176" s="82">
        <v>0</v>
      </c>
      <c r="K176" s="47">
        <f t="shared" si="13"/>
        <v>0</v>
      </c>
      <c r="L176" s="82">
        <v>0</v>
      </c>
      <c r="M176" s="47">
        <f t="shared" si="14"/>
        <v>0</v>
      </c>
      <c r="N176" s="89">
        <v>20</v>
      </c>
      <c r="O176" s="98">
        <v>8</v>
      </c>
      <c r="P176" s="99" t="s">
        <v>114</v>
      </c>
    </row>
    <row r="177" spans="1:16" s="6" customFormat="1" ht="13.5" customHeight="1">
      <c r="A177" s="44" t="s">
        <v>446</v>
      </c>
      <c r="B177" s="44" t="s">
        <v>109</v>
      </c>
      <c r="C177" s="44" t="s">
        <v>110</v>
      </c>
      <c r="D177" s="45" t="s">
        <v>447</v>
      </c>
      <c r="E177" s="46" t="s">
        <v>448</v>
      </c>
      <c r="F177" s="44" t="s">
        <v>150</v>
      </c>
      <c r="G177" s="47">
        <v>2</v>
      </c>
      <c r="H177" s="72">
        <v>0</v>
      </c>
      <c r="I177" s="81">
        <f t="shared" si="12"/>
        <v>0</v>
      </c>
      <c r="J177" s="82">
        <v>0</v>
      </c>
      <c r="K177" s="47">
        <f t="shared" si="13"/>
        <v>0</v>
      </c>
      <c r="L177" s="82">
        <v>0</v>
      </c>
      <c r="M177" s="47">
        <f t="shared" si="14"/>
        <v>0</v>
      </c>
      <c r="N177" s="89">
        <v>20</v>
      </c>
      <c r="O177" s="98">
        <v>8</v>
      </c>
      <c r="P177" s="99" t="s">
        <v>114</v>
      </c>
    </row>
    <row r="178" spans="1:16" s="6" customFormat="1" ht="13.5" customHeight="1">
      <c r="A178" s="44" t="s">
        <v>449</v>
      </c>
      <c r="B178" s="44" t="s">
        <v>109</v>
      </c>
      <c r="C178" s="44" t="s">
        <v>110</v>
      </c>
      <c r="D178" s="45" t="s">
        <v>450</v>
      </c>
      <c r="E178" s="46" t="s">
        <v>451</v>
      </c>
      <c r="F178" s="44" t="s">
        <v>150</v>
      </c>
      <c r="G178" s="47">
        <v>92</v>
      </c>
      <c r="H178" s="72">
        <v>0</v>
      </c>
      <c r="I178" s="81">
        <f t="shared" si="12"/>
        <v>0</v>
      </c>
      <c r="J178" s="82">
        <v>0</v>
      </c>
      <c r="K178" s="47">
        <f t="shared" si="13"/>
        <v>0</v>
      </c>
      <c r="L178" s="82">
        <v>0</v>
      </c>
      <c r="M178" s="47">
        <f t="shared" si="14"/>
        <v>0</v>
      </c>
      <c r="N178" s="89">
        <v>20</v>
      </c>
      <c r="O178" s="98">
        <v>8</v>
      </c>
      <c r="P178" s="99" t="s">
        <v>114</v>
      </c>
    </row>
    <row r="179" spans="1:16" s="6" customFormat="1" ht="13.5" customHeight="1">
      <c r="A179" s="44" t="s">
        <v>452</v>
      </c>
      <c r="B179" s="44" t="s">
        <v>109</v>
      </c>
      <c r="C179" s="44" t="s">
        <v>110</v>
      </c>
      <c r="D179" s="45" t="s">
        <v>453</v>
      </c>
      <c r="E179" s="46" t="s">
        <v>454</v>
      </c>
      <c r="F179" s="44" t="s">
        <v>150</v>
      </c>
      <c r="G179" s="47">
        <v>130</v>
      </c>
      <c r="H179" s="72">
        <v>0</v>
      </c>
      <c r="I179" s="81">
        <f t="shared" si="12"/>
        <v>0</v>
      </c>
      <c r="J179" s="82">
        <v>0</v>
      </c>
      <c r="K179" s="47">
        <f t="shared" si="13"/>
        <v>0</v>
      </c>
      <c r="L179" s="82">
        <v>0</v>
      </c>
      <c r="M179" s="47">
        <f t="shared" si="14"/>
        <v>0</v>
      </c>
      <c r="N179" s="89">
        <v>20</v>
      </c>
      <c r="O179" s="98">
        <v>8</v>
      </c>
      <c r="P179" s="99" t="s">
        <v>114</v>
      </c>
    </row>
    <row r="180" spans="1:16" s="6" customFormat="1" ht="13.5" customHeight="1">
      <c r="A180" s="44" t="s">
        <v>455</v>
      </c>
      <c r="B180" s="44" t="s">
        <v>109</v>
      </c>
      <c r="C180" s="44" t="s">
        <v>110</v>
      </c>
      <c r="D180" s="45" t="s">
        <v>456</v>
      </c>
      <c r="E180" s="46" t="s">
        <v>457</v>
      </c>
      <c r="F180" s="44" t="s">
        <v>150</v>
      </c>
      <c r="G180" s="47">
        <v>92</v>
      </c>
      <c r="H180" s="72">
        <v>0</v>
      </c>
      <c r="I180" s="81">
        <f t="shared" si="12"/>
        <v>0</v>
      </c>
      <c r="J180" s="82">
        <v>0</v>
      </c>
      <c r="K180" s="47">
        <f t="shared" si="13"/>
        <v>0</v>
      </c>
      <c r="L180" s="82">
        <v>0</v>
      </c>
      <c r="M180" s="47">
        <f t="shared" si="14"/>
        <v>0</v>
      </c>
      <c r="N180" s="89">
        <v>20</v>
      </c>
      <c r="O180" s="98">
        <v>8</v>
      </c>
      <c r="P180" s="99" t="s">
        <v>114</v>
      </c>
    </row>
    <row r="181" spans="1:16" s="6" customFormat="1" ht="13.5" customHeight="1">
      <c r="A181" s="44" t="s">
        <v>458</v>
      </c>
      <c r="B181" s="44" t="s">
        <v>109</v>
      </c>
      <c r="C181" s="44" t="s">
        <v>110</v>
      </c>
      <c r="D181" s="45" t="s">
        <v>459</v>
      </c>
      <c r="E181" s="46" t="s">
        <v>460</v>
      </c>
      <c r="F181" s="44" t="s">
        <v>133</v>
      </c>
      <c r="G181" s="47">
        <v>160</v>
      </c>
      <c r="H181" s="72">
        <v>0</v>
      </c>
      <c r="I181" s="81">
        <f t="shared" si="12"/>
        <v>0</v>
      </c>
      <c r="J181" s="82">
        <v>0</v>
      </c>
      <c r="K181" s="47">
        <f t="shared" si="13"/>
        <v>0</v>
      </c>
      <c r="L181" s="82">
        <v>0</v>
      </c>
      <c r="M181" s="47">
        <f t="shared" si="14"/>
        <v>0</v>
      </c>
      <c r="N181" s="89">
        <v>20</v>
      </c>
      <c r="O181" s="98">
        <v>8</v>
      </c>
      <c r="P181" s="99" t="s">
        <v>114</v>
      </c>
    </row>
    <row r="182" spans="1:16" s="6" customFormat="1" ht="13.5" customHeight="1">
      <c r="A182" s="44" t="s">
        <v>461</v>
      </c>
      <c r="B182" s="44" t="s">
        <v>109</v>
      </c>
      <c r="C182" s="44" t="s">
        <v>110</v>
      </c>
      <c r="D182" s="45" t="s">
        <v>462</v>
      </c>
      <c r="E182" s="46" t="s">
        <v>463</v>
      </c>
      <c r="F182" s="44" t="s">
        <v>150</v>
      </c>
      <c r="G182" s="47">
        <v>7</v>
      </c>
      <c r="H182" s="72">
        <v>0</v>
      </c>
      <c r="I182" s="81">
        <f t="shared" si="12"/>
        <v>0</v>
      </c>
      <c r="J182" s="82">
        <v>0</v>
      </c>
      <c r="K182" s="47">
        <f t="shared" si="13"/>
        <v>0</v>
      </c>
      <c r="L182" s="82">
        <v>0</v>
      </c>
      <c r="M182" s="47">
        <f t="shared" si="14"/>
        <v>0</v>
      </c>
      <c r="N182" s="89">
        <v>20</v>
      </c>
      <c r="O182" s="98">
        <v>8</v>
      </c>
      <c r="P182" s="99" t="s">
        <v>114</v>
      </c>
    </row>
    <row r="183" spans="1:16" s="6" customFormat="1" ht="13.5" customHeight="1">
      <c r="A183" s="44" t="s">
        <v>464</v>
      </c>
      <c r="B183" s="44" t="s">
        <v>109</v>
      </c>
      <c r="C183" s="44" t="s">
        <v>110</v>
      </c>
      <c r="D183" s="45" t="s">
        <v>465</v>
      </c>
      <c r="E183" s="46" t="s">
        <v>466</v>
      </c>
      <c r="F183" s="44" t="s">
        <v>150</v>
      </c>
      <c r="G183" s="47">
        <v>7</v>
      </c>
      <c r="H183" s="72">
        <v>0</v>
      </c>
      <c r="I183" s="81">
        <f t="shared" si="12"/>
        <v>0</v>
      </c>
      <c r="J183" s="82">
        <v>0</v>
      </c>
      <c r="K183" s="47">
        <f t="shared" si="13"/>
        <v>0</v>
      </c>
      <c r="L183" s="82">
        <v>0</v>
      </c>
      <c r="M183" s="47">
        <f t="shared" si="14"/>
        <v>0</v>
      </c>
      <c r="N183" s="89">
        <v>20</v>
      </c>
      <c r="O183" s="98">
        <v>8</v>
      </c>
      <c r="P183" s="99" t="s">
        <v>114</v>
      </c>
    </row>
    <row r="184" spans="1:16" s="24" customFormat="1" ht="12.75" customHeight="1">
      <c r="A184" s="41"/>
      <c r="B184" s="42" t="s">
        <v>62</v>
      </c>
      <c r="C184" s="41"/>
      <c r="D184" s="43" t="s">
        <v>140</v>
      </c>
      <c r="E184" s="43" t="s">
        <v>467</v>
      </c>
      <c r="F184" s="41"/>
      <c r="G184" s="41"/>
      <c r="H184" s="71"/>
      <c r="I184" s="79">
        <f>I185+SUM(I186:I263)</f>
        <v>0</v>
      </c>
      <c r="J184" s="41"/>
      <c r="K184" s="80">
        <f>K185+SUM(K186:K263)</f>
        <v>0</v>
      </c>
      <c r="L184" s="41"/>
      <c r="M184" s="80">
        <f>M185+SUM(M186:M263)</f>
        <v>0</v>
      </c>
      <c r="N184" s="71"/>
      <c r="O184" s="41"/>
      <c r="P184" s="43" t="s">
        <v>108</v>
      </c>
    </row>
    <row r="185" spans="1:16" s="6" customFormat="1" ht="13.5" customHeight="1">
      <c r="A185" s="48" t="s">
        <v>277</v>
      </c>
      <c r="B185" s="48" t="s">
        <v>136</v>
      </c>
      <c r="C185" s="48" t="s">
        <v>137</v>
      </c>
      <c r="D185" s="49" t="s">
        <v>468</v>
      </c>
      <c r="E185" s="50" t="s">
        <v>469</v>
      </c>
      <c r="F185" s="48" t="s">
        <v>146</v>
      </c>
      <c r="G185" s="51">
        <v>1</v>
      </c>
      <c r="H185" s="73">
        <v>0</v>
      </c>
      <c r="I185" s="83">
        <f>ROUND(G185*H185,2)</f>
        <v>0</v>
      </c>
      <c r="J185" s="84">
        <v>0</v>
      </c>
      <c r="K185" s="51">
        <f>G185*J185</f>
        <v>0</v>
      </c>
      <c r="L185" s="84">
        <v>0</v>
      </c>
      <c r="M185" s="51">
        <f>G185*L185</f>
        <v>0</v>
      </c>
      <c r="N185" s="90">
        <v>20</v>
      </c>
      <c r="O185" s="100">
        <v>4</v>
      </c>
      <c r="P185" s="52" t="s">
        <v>114</v>
      </c>
    </row>
    <row r="186" spans="1:16" s="6" customFormat="1" ht="13.5" customHeight="1">
      <c r="A186" s="48" t="s">
        <v>470</v>
      </c>
      <c r="B186" s="48" t="s">
        <v>136</v>
      </c>
      <c r="C186" s="48" t="s">
        <v>137</v>
      </c>
      <c r="D186" s="49" t="s">
        <v>471</v>
      </c>
      <c r="E186" s="50" t="s">
        <v>472</v>
      </c>
      <c r="F186" s="48" t="s">
        <v>146</v>
      </c>
      <c r="G186" s="51">
        <v>1</v>
      </c>
      <c r="H186" s="73">
        <v>0</v>
      </c>
      <c r="I186" s="83">
        <f>ROUND(G186*H186,2)</f>
        <v>0</v>
      </c>
      <c r="J186" s="84">
        <v>0</v>
      </c>
      <c r="K186" s="51">
        <f>G186*J186</f>
        <v>0</v>
      </c>
      <c r="L186" s="84">
        <v>0</v>
      </c>
      <c r="M186" s="51">
        <f>G186*L186</f>
        <v>0</v>
      </c>
      <c r="N186" s="90">
        <v>20</v>
      </c>
      <c r="O186" s="100">
        <v>4</v>
      </c>
      <c r="P186" s="52" t="s">
        <v>114</v>
      </c>
    </row>
    <row r="187" spans="1:16" s="6" customFormat="1" ht="24" customHeight="1">
      <c r="A187" s="48" t="s">
        <v>473</v>
      </c>
      <c r="B187" s="48" t="s">
        <v>136</v>
      </c>
      <c r="C187" s="48" t="s">
        <v>155</v>
      </c>
      <c r="D187" s="49" t="s">
        <v>474</v>
      </c>
      <c r="E187" s="50" t="s">
        <v>475</v>
      </c>
      <c r="F187" s="48" t="s">
        <v>270</v>
      </c>
      <c r="G187" s="51">
        <v>46</v>
      </c>
      <c r="H187" s="73">
        <v>0</v>
      </c>
      <c r="I187" s="83">
        <f>ROUND(G187*H187,2)</f>
        <v>0</v>
      </c>
      <c r="J187" s="84">
        <v>0</v>
      </c>
      <c r="K187" s="51">
        <f>G187*J187</f>
        <v>0</v>
      </c>
      <c r="L187" s="84">
        <v>0</v>
      </c>
      <c r="M187" s="51">
        <f>G187*L187</f>
        <v>0</v>
      </c>
      <c r="N187" s="90">
        <v>20</v>
      </c>
      <c r="O187" s="100">
        <v>4</v>
      </c>
      <c r="P187" s="52" t="s">
        <v>114</v>
      </c>
    </row>
    <row r="188" spans="1:19" s="6" customFormat="1" ht="15.75" customHeight="1">
      <c r="A188" s="52"/>
      <c r="B188" s="52"/>
      <c r="C188" s="52"/>
      <c r="D188" s="59"/>
      <c r="E188" s="60" t="s">
        <v>476</v>
      </c>
      <c r="F188" s="52"/>
      <c r="G188" s="61"/>
      <c r="H188" s="74"/>
      <c r="I188" s="52"/>
      <c r="J188" s="52"/>
      <c r="K188" s="52"/>
      <c r="L188" s="52"/>
      <c r="M188" s="52"/>
      <c r="N188" s="74"/>
      <c r="O188" s="52"/>
      <c r="P188" s="59" t="s">
        <v>114</v>
      </c>
      <c r="Q188" s="33" t="s">
        <v>108</v>
      </c>
      <c r="R188" s="33" t="s">
        <v>165</v>
      </c>
      <c r="S188" s="33" t="s">
        <v>105</v>
      </c>
    </row>
    <row r="189" spans="1:19" s="6" customFormat="1" ht="15.75" customHeight="1">
      <c r="A189" s="52"/>
      <c r="B189" s="52"/>
      <c r="C189" s="52"/>
      <c r="D189" s="53"/>
      <c r="E189" s="54" t="s">
        <v>271</v>
      </c>
      <c r="F189" s="52"/>
      <c r="G189" s="55">
        <v>44</v>
      </c>
      <c r="H189" s="74"/>
      <c r="I189" s="52"/>
      <c r="J189" s="52"/>
      <c r="K189" s="52"/>
      <c r="L189" s="52"/>
      <c r="M189" s="52"/>
      <c r="N189" s="74"/>
      <c r="O189" s="52"/>
      <c r="P189" s="53" t="s">
        <v>114</v>
      </c>
      <c r="Q189" s="31" t="s">
        <v>114</v>
      </c>
      <c r="R189" s="31" t="s">
        <v>165</v>
      </c>
      <c r="S189" s="31" t="s">
        <v>105</v>
      </c>
    </row>
    <row r="190" spans="1:19" s="6" customFormat="1" ht="15.75" customHeight="1">
      <c r="A190" s="52"/>
      <c r="B190" s="52"/>
      <c r="C190" s="52"/>
      <c r="D190" s="59"/>
      <c r="E190" s="60" t="s">
        <v>477</v>
      </c>
      <c r="F190" s="52"/>
      <c r="G190" s="62"/>
      <c r="H190" s="74"/>
      <c r="I190" s="52"/>
      <c r="J190" s="52"/>
      <c r="K190" s="52"/>
      <c r="L190" s="52"/>
      <c r="M190" s="52"/>
      <c r="N190" s="74"/>
      <c r="O190" s="52"/>
      <c r="P190" s="59" t="s">
        <v>114</v>
      </c>
      <c r="Q190" s="33" t="s">
        <v>108</v>
      </c>
      <c r="R190" s="33" t="s">
        <v>165</v>
      </c>
      <c r="S190" s="33" t="s">
        <v>105</v>
      </c>
    </row>
    <row r="191" spans="1:19" s="6" customFormat="1" ht="15.75" customHeight="1">
      <c r="A191" s="52"/>
      <c r="B191" s="52"/>
      <c r="C191" s="52"/>
      <c r="D191" s="53"/>
      <c r="E191" s="54" t="s">
        <v>478</v>
      </c>
      <c r="F191" s="52"/>
      <c r="G191" s="55">
        <v>2</v>
      </c>
      <c r="H191" s="74"/>
      <c r="I191" s="52"/>
      <c r="J191" s="52"/>
      <c r="K191" s="52"/>
      <c r="L191" s="52"/>
      <c r="M191" s="52"/>
      <c r="N191" s="74"/>
      <c r="O191" s="52"/>
      <c r="P191" s="53" t="s">
        <v>114</v>
      </c>
      <c r="Q191" s="31" t="s">
        <v>114</v>
      </c>
      <c r="R191" s="31" t="s">
        <v>165</v>
      </c>
      <c r="S191" s="31" t="s">
        <v>105</v>
      </c>
    </row>
    <row r="192" spans="1:19" s="6" customFormat="1" ht="15.75" customHeight="1">
      <c r="A192" s="52"/>
      <c r="B192" s="52"/>
      <c r="C192" s="52"/>
      <c r="D192" s="56"/>
      <c r="E192" s="57" t="s">
        <v>166</v>
      </c>
      <c r="F192" s="52"/>
      <c r="G192" s="58">
        <v>46</v>
      </c>
      <c r="H192" s="74"/>
      <c r="I192" s="52"/>
      <c r="J192" s="52"/>
      <c r="K192" s="52"/>
      <c r="L192" s="52"/>
      <c r="M192" s="52"/>
      <c r="N192" s="74"/>
      <c r="O192" s="52"/>
      <c r="P192" s="56" t="s">
        <v>114</v>
      </c>
      <c r="Q192" s="32" t="s">
        <v>120</v>
      </c>
      <c r="R192" s="32" t="s">
        <v>165</v>
      </c>
      <c r="S192" s="32" t="s">
        <v>108</v>
      </c>
    </row>
    <row r="193" spans="1:16" s="6" customFormat="1" ht="24" customHeight="1">
      <c r="A193" s="48" t="s">
        <v>479</v>
      </c>
      <c r="B193" s="48" t="s">
        <v>136</v>
      </c>
      <c r="C193" s="48" t="s">
        <v>155</v>
      </c>
      <c r="D193" s="49" t="s">
        <v>480</v>
      </c>
      <c r="E193" s="50" t="s">
        <v>481</v>
      </c>
      <c r="F193" s="48" t="s">
        <v>270</v>
      </c>
      <c r="G193" s="51">
        <v>18</v>
      </c>
      <c r="H193" s="73">
        <v>0</v>
      </c>
      <c r="I193" s="83">
        <f aca="true" t="shared" si="15" ref="I193:I200">ROUND(G193*H193,2)</f>
        <v>0</v>
      </c>
      <c r="J193" s="84">
        <v>0</v>
      </c>
      <c r="K193" s="51">
        <f aca="true" t="shared" si="16" ref="K193:K200">G193*J193</f>
        <v>0</v>
      </c>
      <c r="L193" s="84">
        <v>0</v>
      </c>
      <c r="M193" s="51">
        <f aca="true" t="shared" si="17" ref="M193:M200">G193*L193</f>
        <v>0</v>
      </c>
      <c r="N193" s="90">
        <v>20</v>
      </c>
      <c r="O193" s="100">
        <v>4</v>
      </c>
      <c r="P193" s="52" t="s">
        <v>114</v>
      </c>
    </row>
    <row r="194" spans="1:16" s="6" customFormat="1" ht="13.5" customHeight="1">
      <c r="A194" s="44" t="s">
        <v>482</v>
      </c>
      <c r="B194" s="44" t="s">
        <v>109</v>
      </c>
      <c r="C194" s="44" t="s">
        <v>110</v>
      </c>
      <c r="D194" s="45" t="s">
        <v>483</v>
      </c>
      <c r="E194" s="46" t="s">
        <v>484</v>
      </c>
      <c r="F194" s="44" t="s">
        <v>270</v>
      </c>
      <c r="G194" s="47">
        <v>18</v>
      </c>
      <c r="H194" s="72">
        <v>0</v>
      </c>
      <c r="I194" s="81">
        <f t="shared" si="15"/>
        <v>0</v>
      </c>
      <c r="J194" s="82">
        <v>0</v>
      </c>
      <c r="K194" s="47">
        <f t="shared" si="16"/>
        <v>0</v>
      </c>
      <c r="L194" s="82">
        <v>0</v>
      </c>
      <c r="M194" s="47">
        <f t="shared" si="17"/>
        <v>0</v>
      </c>
      <c r="N194" s="89">
        <v>20</v>
      </c>
      <c r="O194" s="98">
        <v>8</v>
      </c>
      <c r="P194" s="99" t="s">
        <v>114</v>
      </c>
    </row>
    <row r="195" spans="1:16" s="6" customFormat="1" ht="13.5" customHeight="1">
      <c r="A195" s="44" t="s">
        <v>485</v>
      </c>
      <c r="B195" s="44" t="s">
        <v>109</v>
      </c>
      <c r="C195" s="44" t="s">
        <v>110</v>
      </c>
      <c r="D195" s="45" t="s">
        <v>486</v>
      </c>
      <c r="E195" s="46" t="s">
        <v>487</v>
      </c>
      <c r="F195" s="44" t="s">
        <v>270</v>
      </c>
      <c r="G195" s="47">
        <v>18</v>
      </c>
      <c r="H195" s="72">
        <v>0</v>
      </c>
      <c r="I195" s="81">
        <f t="shared" si="15"/>
        <v>0</v>
      </c>
      <c r="J195" s="82">
        <v>0</v>
      </c>
      <c r="K195" s="47">
        <f t="shared" si="16"/>
        <v>0</v>
      </c>
      <c r="L195" s="82">
        <v>0</v>
      </c>
      <c r="M195" s="47">
        <f t="shared" si="17"/>
        <v>0</v>
      </c>
      <c r="N195" s="89">
        <v>20</v>
      </c>
      <c r="O195" s="98">
        <v>8</v>
      </c>
      <c r="P195" s="99" t="s">
        <v>114</v>
      </c>
    </row>
    <row r="196" spans="1:16" s="6" customFormat="1" ht="13.5" customHeight="1">
      <c r="A196" s="44" t="s">
        <v>488</v>
      </c>
      <c r="B196" s="44" t="s">
        <v>109</v>
      </c>
      <c r="C196" s="44" t="s">
        <v>110</v>
      </c>
      <c r="D196" s="45" t="s">
        <v>489</v>
      </c>
      <c r="E196" s="46" t="s">
        <v>490</v>
      </c>
      <c r="F196" s="44" t="s">
        <v>270</v>
      </c>
      <c r="G196" s="47">
        <v>18</v>
      </c>
      <c r="H196" s="72">
        <v>0</v>
      </c>
      <c r="I196" s="81">
        <f t="shared" si="15"/>
        <v>0</v>
      </c>
      <c r="J196" s="82">
        <v>0</v>
      </c>
      <c r="K196" s="47">
        <f t="shared" si="16"/>
        <v>0</v>
      </c>
      <c r="L196" s="82">
        <v>0</v>
      </c>
      <c r="M196" s="47">
        <f t="shared" si="17"/>
        <v>0</v>
      </c>
      <c r="N196" s="89">
        <v>20</v>
      </c>
      <c r="O196" s="98">
        <v>8</v>
      </c>
      <c r="P196" s="99" t="s">
        <v>114</v>
      </c>
    </row>
    <row r="197" spans="1:16" s="6" customFormat="1" ht="13.5" customHeight="1">
      <c r="A197" s="44" t="s">
        <v>491</v>
      </c>
      <c r="B197" s="44" t="s">
        <v>109</v>
      </c>
      <c r="C197" s="44" t="s">
        <v>110</v>
      </c>
      <c r="D197" s="45" t="s">
        <v>492</v>
      </c>
      <c r="E197" s="46" t="s">
        <v>493</v>
      </c>
      <c r="F197" s="44" t="s">
        <v>270</v>
      </c>
      <c r="G197" s="47">
        <v>92</v>
      </c>
      <c r="H197" s="72">
        <v>0</v>
      </c>
      <c r="I197" s="81">
        <f t="shared" si="15"/>
        <v>0</v>
      </c>
      <c r="J197" s="82">
        <v>0</v>
      </c>
      <c r="K197" s="47">
        <f t="shared" si="16"/>
        <v>0</v>
      </c>
      <c r="L197" s="82">
        <v>0</v>
      </c>
      <c r="M197" s="47">
        <f t="shared" si="17"/>
        <v>0</v>
      </c>
      <c r="N197" s="89">
        <v>20</v>
      </c>
      <c r="O197" s="98">
        <v>8</v>
      </c>
      <c r="P197" s="99" t="s">
        <v>114</v>
      </c>
    </row>
    <row r="198" spans="1:16" s="6" customFormat="1" ht="24" customHeight="1">
      <c r="A198" s="48" t="s">
        <v>494</v>
      </c>
      <c r="B198" s="48" t="s">
        <v>136</v>
      </c>
      <c r="C198" s="48" t="s">
        <v>155</v>
      </c>
      <c r="D198" s="49" t="s">
        <v>495</v>
      </c>
      <c r="E198" s="50" t="s">
        <v>496</v>
      </c>
      <c r="F198" s="48" t="s">
        <v>173</v>
      </c>
      <c r="G198" s="51">
        <v>107</v>
      </c>
      <c r="H198" s="73">
        <v>0</v>
      </c>
      <c r="I198" s="83">
        <f t="shared" si="15"/>
        <v>0</v>
      </c>
      <c r="J198" s="84">
        <v>0</v>
      </c>
      <c r="K198" s="51">
        <f t="shared" si="16"/>
        <v>0</v>
      </c>
      <c r="L198" s="84">
        <v>0</v>
      </c>
      <c r="M198" s="51">
        <f t="shared" si="17"/>
        <v>0</v>
      </c>
      <c r="N198" s="90">
        <v>20</v>
      </c>
      <c r="O198" s="100">
        <v>4</v>
      </c>
      <c r="P198" s="52" t="s">
        <v>114</v>
      </c>
    </row>
    <row r="199" spans="1:16" s="6" customFormat="1" ht="24" customHeight="1">
      <c r="A199" s="48" t="s">
        <v>497</v>
      </c>
      <c r="B199" s="48" t="s">
        <v>136</v>
      </c>
      <c r="C199" s="48" t="s">
        <v>155</v>
      </c>
      <c r="D199" s="49" t="s">
        <v>498</v>
      </c>
      <c r="E199" s="50" t="s">
        <v>499</v>
      </c>
      <c r="F199" s="48" t="s">
        <v>133</v>
      </c>
      <c r="G199" s="51">
        <v>4</v>
      </c>
      <c r="H199" s="73">
        <v>0</v>
      </c>
      <c r="I199" s="83">
        <f t="shared" si="15"/>
        <v>0</v>
      </c>
      <c r="J199" s="84">
        <v>0</v>
      </c>
      <c r="K199" s="51">
        <f t="shared" si="16"/>
        <v>0</v>
      </c>
      <c r="L199" s="84">
        <v>0</v>
      </c>
      <c r="M199" s="51">
        <f t="shared" si="17"/>
        <v>0</v>
      </c>
      <c r="N199" s="90">
        <v>20</v>
      </c>
      <c r="O199" s="100">
        <v>4</v>
      </c>
      <c r="P199" s="52" t="s">
        <v>114</v>
      </c>
    </row>
    <row r="200" spans="1:16" s="6" customFormat="1" ht="24" customHeight="1">
      <c r="A200" s="48" t="s">
        <v>500</v>
      </c>
      <c r="B200" s="48" t="s">
        <v>136</v>
      </c>
      <c r="C200" s="48" t="s">
        <v>155</v>
      </c>
      <c r="D200" s="49" t="s">
        <v>501</v>
      </c>
      <c r="E200" s="50" t="s">
        <v>502</v>
      </c>
      <c r="F200" s="48" t="s">
        <v>133</v>
      </c>
      <c r="G200" s="51">
        <v>62.5</v>
      </c>
      <c r="H200" s="73">
        <v>0</v>
      </c>
      <c r="I200" s="83">
        <f t="shared" si="15"/>
        <v>0</v>
      </c>
      <c r="J200" s="84">
        <v>0</v>
      </c>
      <c r="K200" s="51">
        <f t="shared" si="16"/>
        <v>0</v>
      </c>
      <c r="L200" s="84">
        <v>0</v>
      </c>
      <c r="M200" s="51">
        <f t="shared" si="17"/>
        <v>0</v>
      </c>
      <c r="N200" s="90">
        <v>20</v>
      </c>
      <c r="O200" s="100">
        <v>4</v>
      </c>
      <c r="P200" s="52" t="s">
        <v>114</v>
      </c>
    </row>
    <row r="201" spans="1:19" s="6" customFormat="1" ht="15.75" customHeight="1">
      <c r="A201" s="52"/>
      <c r="B201" s="52"/>
      <c r="C201" s="52"/>
      <c r="D201" s="59"/>
      <c r="E201" s="60" t="s">
        <v>503</v>
      </c>
      <c r="F201" s="52"/>
      <c r="G201" s="61"/>
      <c r="H201" s="74"/>
      <c r="I201" s="52"/>
      <c r="J201" s="52"/>
      <c r="K201" s="52"/>
      <c r="L201" s="52"/>
      <c r="M201" s="52"/>
      <c r="N201" s="74"/>
      <c r="O201" s="52"/>
      <c r="P201" s="59" t="s">
        <v>114</v>
      </c>
      <c r="Q201" s="33" t="s">
        <v>108</v>
      </c>
      <c r="R201" s="33" t="s">
        <v>165</v>
      </c>
      <c r="S201" s="33" t="s">
        <v>105</v>
      </c>
    </row>
    <row r="202" spans="1:19" s="6" customFormat="1" ht="15.75" customHeight="1">
      <c r="A202" s="52"/>
      <c r="B202" s="52"/>
      <c r="C202" s="52"/>
      <c r="D202" s="53"/>
      <c r="E202" s="54" t="s">
        <v>504</v>
      </c>
      <c r="F202" s="52"/>
      <c r="G202" s="55">
        <v>2.5</v>
      </c>
      <c r="H202" s="74"/>
      <c r="I202" s="52"/>
      <c r="J202" s="52"/>
      <c r="K202" s="52"/>
      <c r="L202" s="52"/>
      <c r="M202" s="52"/>
      <c r="N202" s="74"/>
      <c r="O202" s="52"/>
      <c r="P202" s="53" t="s">
        <v>114</v>
      </c>
      <c r="Q202" s="31" t="s">
        <v>114</v>
      </c>
      <c r="R202" s="31" t="s">
        <v>165</v>
      </c>
      <c r="S202" s="31" t="s">
        <v>105</v>
      </c>
    </row>
    <row r="203" spans="1:19" s="6" customFormat="1" ht="15.75" customHeight="1">
      <c r="A203" s="52"/>
      <c r="B203" s="52"/>
      <c r="C203" s="52"/>
      <c r="D203" s="59"/>
      <c r="E203" s="60" t="s">
        <v>505</v>
      </c>
      <c r="F203" s="52"/>
      <c r="G203" s="62"/>
      <c r="H203" s="74"/>
      <c r="I203" s="52"/>
      <c r="J203" s="52"/>
      <c r="K203" s="52"/>
      <c r="L203" s="52"/>
      <c r="M203" s="52"/>
      <c r="N203" s="74"/>
      <c r="O203" s="52"/>
      <c r="P203" s="59" t="s">
        <v>114</v>
      </c>
      <c r="Q203" s="33" t="s">
        <v>108</v>
      </c>
      <c r="R203" s="33" t="s">
        <v>165</v>
      </c>
      <c r="S203" s="33" t="s">
        <v>105</v>
      </c>
    </row>
    <row r="204" spans="1:19" s="6" customFormat="1" ht="15.75" customHeight="1">
      <c r="A204" s="52"/>
      <c r="B204" s="52"/>
      <c r="C204" s="52"/>
      <c r="D204" s="53"/>
      <c r="E204" s="54" t="s">
        <v>506</v>
      </c>
      <c r="F204" s="52"/>
      <c r="G204" s="55">
        <v>25</v>
      </c>
      <c r="H204" s="74"/>
      <c r="I204" s="52"/>
      <c r="J204" s="52"/>
      <c r="K204" s="52"/>
      <c r="L204" s="52"/>
      <c r="M204" s="52"/>
      <c r="N204" s="74"/>
      <c r="O204" s="52"/>
      <c r="P204" s="53" t="s">
        <v>114</v>
      </c>
      <c r="Q204" s="31" t="s">
        <v>114</v>
      </c>
      <c r="R204" s="31" t="s">
        <v>165</v>
      </c>
      <c r="S204" s="31" t="s">
        <v>105</v>
      </c>
    </row>
    <row r="205" spans="1:19" s="6" customFormat="1" ht="15.75" customHeight="1">
      <c r="A205" s="52"/>
      <c r="B205" s="52"/>
      <c r="C205" s="52"/>
      <c r="D205" s="59"/>
      <c r="E205" s="60" t="s">
        <v>507</v>
      </c>
      <c r="F205" s="52"/>
      <c r="G205" s="62"/>
      <c r="H205" s="74"/>
      <c r="I205" s="52"/>
      <c r="J205" s="52"/>
      <c r="K205" s="52"/>
      <c r="L205" s="52"/>
      <c r="M205" s="52"/>
      <c r="N205" s="74"/>
      <c r="O205" s="52"/>
      <c r="P205" s="59" t="s">
        <v>114</v>
      </c>
      <c r="Q205" s="33" t="s">
        <v>108</v>
      </c>
      <c r="R205" s="33" t="s">
        <v>165</v>
      </c>
      <c r="S205" s="33" t="s">
        <v>105</v>
      </c>
    </row>
    <row r="206" spans="1:19" s="6" customFormat="1" ht="15.75" customHeight="1">
      <c r="A206" s="52"/>
      <c r="B206" s="52"/>
      <c r="C206" s="52"/>
      <c r="D206" s="53"/>
      <c r="E206" s="54" t="s">
        <v>508</v>
      </c>
      <c r="F206" s="52"/>
      <c r="G206" s="55">
        <v>35</v>
      </c>
      <c r="H206" s="74"/>
      <c r="I206" s="52"/>
      <c r="J206" s="52"/>
      <c r="K206" s="52"/>
      <c r="L206" s="52"/>
      <c r="M206" s="52"/>
      <c r="N206" s="74"/>
      <c r="O206" s="52"/>
      <c r="P206" s="53" t="s">
        <v>114</v>
      </c>
      <c r="Q206" s="31" t="s">
        <v>114</v>
      </c>
      <c r="R206" s="31" t="s">
        <v>165</v>
      </c>
      <c r="S206" s="31" t="s">
        <v>105</v>
      </c>
    </row>
    <row r="207" spans="1:19" s="6" customFormat="1" ht="15.75" customHeight="1">
      <c r="A207" s="52"/>
      <c r="B207" s="52"/>
      <c r="C207" s="52"/>
      <c r="D207" s="56"/>
      <c r="E207" s="57" t="s">
        <v>166</v>
      </c>
      <c r="F207" s="52"/>
      <c r="G207" s="58">
        <v>62.5</v>
      </c>
      <c r="H207" s="74"/>
      <c r="I207" s="52"/>
      <c r="J207" s="52"/>
      <c r="K207" s="52"/>
      <c r="L207" s="52"/>
      <c r="M207" s="52"/>
      <c r="N207" s="74"/>
      <c r="O207" s="52"/>
      <c r="P207" s="56" t="s">
        <v>114</v>
      </c>
      <c r="Q207" s="32" t="s">
        <v>120</v>
      </c>
      <c r="R207" s="32" t="s">
        <v>165</v>
      </c>
      <c r="S207" s="32" t="s">
        <v>108</v>
      </c>
    </row>
    <row r="208" spans="1:16" s="6" customFormat="1" ht="13.5" customHeight="1">
      <c r="A208" s="48" t="s">
        <v>509</v>
      </c>
      <c r="B208" s="48" t="s">
        <v>136</v>
      </c>
      <c r="C208" s="48" t="s">
        <v>155</v>
      </c>
      <c r="D208" s="49" t="s">
        <v>510</v>
      </c>
      <c r="E208" s="50" t="s">
        <v>511</v>
      </c>
      <c r="F208" s="48" t="s">
        <v>173</v>
      </c>
      <c r="G208" s="51">
        <v>107</v>
      </c>
      <c r="H208" s="73">
        <v>0</v>
      </c>
      <c r="I208" s="83">
        <f>ROUND(G208*H208,2)</f>
        <v>0</v>
      </c>
      <c r="J208" s="84">
        <v>0</v>
      </c>
      <c r="K208" s="51">
        <f>G208*J208</f>
        <v>0</v>
      </c>
      <c r="L208" s="84">
        <v>0</v>
      </c>
      <c r="M208" s="51">
        <f>G208*L208</f>
        <v>0</v>
      </c>
      <c r="N208" s="90">
        <v>20</v>
      </c>
      <c r="O208" s="100">
        <v>4</v>
      </c>
      <c r="P208" s="52" t="s">
        <v>114</v>
      </c>
    </row>
    <row r="209" spans="1:16" s="6" customFormat="1" ht="13.5" customHeight="1">
      <c r="A209" s="48" t="s">
        <v>512</v>
      </c>
      <c r="B209" s="48" t="s">
        <v>136</v>
      </c>
      <c r="C209" s="48" t="s">
        <v>155</v>
      </c>
      <c r="D209" s="49" t="s">
        <v>513</v>
      </c>
      <c r="E209" s="50" t="s">
        <v>514</v>
      </c>
      <c r="F209" s="48" t="s">
        <v>133</v>
      </c>
      <c r="G209" s="51">
        <v>66.5</v>
      </c>
      <c r="H209" s="73">
        <v>0</v>
      </c>
      <c r="I209" s="83">
        <f>ROUND(G209*H209,2)</f>
        <v>0</v>
      </c>
      <c r="J209" s="84">
        <v>0</v>
      </c>
      <c r="K209" s="51">
        <f>G209*J209</f>
        <v>0</v>
      </c>
      <c r="L209" s="84">
        <v>0</v>
      </c>
      <c r="M209" s="51">
        <f>G209*L209</f>
        <v>0</v>
      </c>
      <c r="N209" s="90">
        <v>20</v>
      </c>
      <c r="O209" s="100">
        <v>4</v>
      </c>
      <c r="P209" s="52" t="s">
        <v>114</v>
      </c>
    </row>
    <row r="210" spans="1:16" s="6" customFormat="1" ht="13.5" customHeight="1">
      <c r="A210" s="44" t="s">
        <v>515</v>
      </c>
      <c r="B210" s="44" t="s">
        <v>109</v>
      </c>
      <c r="C210" s="44" t="s">
        <v>110</v>
      </c>
      <c r="D210" s="45" t="s">
        <v>516</v>
      </c>
      <c r="E210" s="46" t="s">
        <v>517</v>
      </c>
      <c r="F210" s="44" t="s">
        <v>123</v>
      </c>
      <c r="G210" s="47">
        <v>7.417</v>
      </c>
      <c r="H210" s="72">
        <v>0</v>
      </c>
      <c r="I210" s="81">
        <f>ROUND(G210*H210,2)</f>
        <v>0</v>
      </c>
      <c r="J210" s="82">
        <v>0</v>
      </c>
      <c r="K210" s="47">
        <f>G210*J210</f>
        <v>0</v>
      </c>
      <c r="L210" s="82">
        <v>0</v>
      </c>
      <c r="M210" s="47">
        <f>G210*L210</f>
        <v>0</v>
      </c>
      <c r="N210" s="89">
        <v>20</v>
      </c>
      <c r="O210" s="98">
        <v>8</v>
      </c>
      <c r="P210" s="99" t="s">
        <v>114</v>
      </c>
    </row>
    <row r="211" spans="1:19" s="6" customFormat="1" ht="15.75" customHeight="1">
      <c r="A211" s="52"/>
      <c r="B211" s="52"/>
      <c r="C211" s="52"/>
      <c r="D211" s="53"/>
      <c r="E211" s="54" t="s">
        <v>518</v>
      </c>
      <c r="F211" s="52"/>
      <c r="G211" s="55">
        <v>7.417</v>
      </c>
      <c r="H211" s="74"/>
      <c r="I211" s="52"/>
      <c r="J211" s="52"/>
      <c r="K211" s="52"/>
      <c r="L211" s="52"/>
      <c r="M211" s="52"/>
      <c r="N211" s="74"/>
      <c r="O211" s="52"/>
      <c r="P211" s="53" t="s">
        <v>114</v>
      </c>
      <c r="Q211" s="31" t="s">
        <v>114</v>
      </c>
      <c r="R211" s="31" t="s">
        <v>165</v>
      </c>
      <c r="S211" s="31" t="s">
        <v>105</v>
      </c>
    </row>
    <row r="212" spans="1:19" s="6" customFormat="1" ht="15.75" customHeight="1">
      <c r="A212" s="52"/>
      <c r="B212" s="52"/>
      <c r="C212" s="52"/>
      <c r="D212" s="56"/>
      <c r="E212" s="57" t="s">
        <v>166</v>
      </c>
      <c r="F212" s="52"/>
      <c r="G212" s="58">
        <v>7.417</v>
      </c>
      <c r="H212" s="74"/>
      <c r="I212" s="52"/>
      <c r="J212" s="52"/>
      <c r="K212" s="52"/>
      <c r="L212" s="52"/>
      <c r="M212" s="52"/>
      <c r="N212" s="74"/>
      <c r="O212" s="52"/>
      <c r="P212" s="56" t="s">
        <v>114</v>
      </c>
      <c r="Q212" s="32" t="s">
        <v>120</v>
      </c>
      <c r="R212" s="32" t="s">
        <v>165</v>
      </c>
      <c r="S212" s="32" t="s">
        <v>108</v>
      </c>
    </row>
    <row r="213" spans="1:16" s="6" customFormat="1" ht="13.5" customHeight="1">
      <c r="A213" s="48" t="s">
        <v>519</v>
      </c>
      <c r="B213" s="48" t="s">
        <v>136</v>
      </c>
      <c r="C213" s="48" t="s">
        <v>155</v>
      </c>
      <c r="D213" s="49" t="s">
        <v>520</v>
      </c>
      <c r="E213" s="50" t="s">
        <v>521</v>
      </c>
      <c r="F213" s="48" t="s">
        <v>173</v>
      </c>
      <c r="G213" s="51">
        <v>303.3</v>
      </c>
      <c r="H213" s="73">
        <v>0</v>
      </c>
      <c r="I213" s="83">
        <f>ROUND(G213*H213,2)</f>
        <v>0</v>
      </c>
      <c r="J213" s="84">
        <v>0</v>
      </c>
      <c r="K213" s="51">
        <f>G213*J213</f>
        <v>0</v>
      </c>
      <c r="L213" s="84">
        <v>0</v>
      </c>
      <c r="M213" s="51">
        <f>G213*L213</f>
        <v>0</v>
      </c>
      <c r="N213" s="90">
        <v>20</v>
      </c>
      <c r="O213" s="100">
        <v>4</v>
      </c>
      <c r="P213" s="52" t="s">
        <v>114</v>
      </c>
    </row>
    <row r="214" spans="1:19" s="6" customFormat="1" ht="15.75" customHeight="1">
      <c r="A214" s="52"/>
      <c r="B214" s="52"/>
      <c r="C214" s="52"/>
      <c r="D214" s="59"/>
      <c r="E214" s="60" t="s">
        <v>522</v>
      </c>
      <c r="F214" s="52"/>
      <c r="G214" s="61"/>
      <c r="H214" s="74"/>
      <c r="I214" s="52"/>
      <c r="J214" s="52"/>
      <c r="K214" s="52"/>
      <c r="L214" s="52"/>
      <c r="M214" s="52"/>
      <c r="N214" s="74"/>
      <c r="O214" s="52"/>
      <c r="P214" s="59" t="s">
        <v>114</v>
      </c>
      <c r="Q214" s="33" t="s">
        <v>108</v>
      </c>
      <c r="R214" s="33" t="s">
        <v>165</v>
      </c>
      <c r="S214" s="33" t="s">
        <v>105</v>
      </c>
    </row>
    <row r="215" spans="1:19" s="6" customFormat="1" ht="15.75" customHeight="1">
      <c r="A215" s="52"/>
      <c r="B215" s="52"/>
      <c r="C215" s="52"/>
      <c r="D215" s="53"/>
      <c r="E215" s="54" t="s">
        <v>177</v>
      </c>
      <c r="F215" s="52"/>
      <c r="G215" s="55">
        <v>276</v>
      </c>
      <c r="H215" s="74"/>
      <c r="I215" s="52"/>
      <c r="J215" s="52"/>
      <c r="K215" s="52"/>
      <c r="L215" s="52"/>
      <c r="M215" s="52"/>
      <c r="N215" s="74"/>
      <c r="O215" s="52"/>
      <c r="P215" s="53" t="s">
        <v>114</v>
      </c>
      <c r="Q215" s="31" t="s">
        <v>114</v>
      </c>
      <c r="R215" s="31" t="s">
        <v>165</v>
      </c>
      <c r="S215" s="31" t="s">
        <v>105</v>
      </c>
    </row>
    <row r="216" spans="1:19" s="6" customFormat="1" ht="15.75" customHeight="1">
      <c r="A216" s="52"/>
      <c r="B216" s="52"/>
      <c r="C216" s="52"/>
      <c r="D216" s="59"/>
      <c r="E216" s="60" t="s">
        <v>523</v>
      </c>
      <c r="F216" s="52"/>
      <c r="G216" s="62"/>
      <c r="H216" s="74"/>
      <c r="I216" s="52"/>
      <c r="J216" s="52"/>
      <c r="K216" s="52"/>
      <c r="L216" s="52"/>
      <c r="M216" s="52"/>
      <c r="N216" s="74"/>
      <c r="O216" s="52"/>
      <c r="P216" s="59" t="s">
        <v>114</v>
      </c>
      <c r="Q216" s="33" t="s">
        <v>108</v>
      </c>
      <c r="R216" s="33" t="s">
        <v>165</v>
      </c>
      <c r="S216" s="33" t="s">
        <v>105</v>
      </c>
    </row>
    <row r="217" spans="1:19" s="6" customFormat="1" ht="15.75" customHeight="1">
      <c r="A217" s="52"/>
      <c r="B217" s="52"/>
      <c r="C217" s="52"/>
      <c r="D217" s="53"/>
      <c r="E217" s="54" t="s">
        <v>524</v>
      </c>
      <c r="F217" s="52"/>
      <c r="G217" s="55">
        <v>27.3</v>
      </c>
      <c r="H217" s="74"/>
      <c r="I217" s="52"/>
      <c r="J217" s="52"/>
      <c r="K217" s="52"/>
      <c r="L217" s="52"/>
      <c r="M217" s="52"/>
      <c r="N217" s="74"/>
      <c r="O217" s="52"/>
      <c r="P217" s="53" t="s">
        <v>114</v>
      </c>
      <c r="Q217" s="31" t="s">
        <v>114</v>
      </c>
      <c r="R217" s="31" t="s">
        <v>165</v>
      </c>
      <c r="S217" s="31" t="s">
        <v>105</v>
      </c>
    </row>
    <row r="218" spans="1:19" s="6" customFormat="1" ht="15.75" customHeight="1">
      <c r="A218" s="52"/>
      <c r="B218" s="52"/>
      <c r="C218" s="52"/>
      <c r="D218" s="56"/>
      <c r="E218" s="57" t="s">
        <v>166</v>
      </c>
      <c r="F218" s="52"/>
      <c r="G218" s="58">
        <v>303.3</v>
      </c>
      <c r="H218" s="74"/>
      <c r="I218" s="52"/>
      <c r="J218" s="52"/>
      <c r="K218" s="52"/>
      <c r="L218" s="52"/>
      <c r="M218" s="52"/>
      <c r="N218" s="74"/>
      <c r="O218" s="52"/>
      <c r="P218" s="56" t="s">
        <v>114</v>
      </c>
      <c r="Q218" s="32" t="s">
        <v>120</v>
      </c>
      <c r="R218" s="32" t="s">
        <v>165</v>
      </c>
      <c r="S218" s="32" t="s">
        <v>108</v>
      </c>
    </row>
    <row r="219" spans="1:16" s="6" customFormat="1" ht="24" customHeight="1">
      <c r="A219" s="48" t="s">
        <v>525</v>
      </c>
      <c r="B219" s="48" t="s">
        <v>136</v>
      </c>
      <c r="C219" s="48" t="s">
        <v>155</v>
      </c>
      <c r="D219" s="49" t="s">
        <v>526</v>
      </c>
      <c r="E219" s="50" t="s">
        <v>527</v>
      </c>
      <c r="F219" s="48" t="s">
        <v>173</v>
      </c>
      <c r="G219" s="51">
        <v>35</v>
      </c>
      <c r="H219" s="73">
        <v>0</v>
      </c>
      <c r="I219" s="83">
        <f>ROUND(G219*H219,2)</f>
        <v>0</v>
      </c>
      <c r="J219" s="84">
        <v>0</v>
      </c>
      <c r="K219" s="51">
        <f>G219*J219</f>
        <v>0</v>
      </c>
      <c r="L219" s="84">
        <v>0</v>
      </c>
      <c r="M219" s="51">
        <f>G219*L219</f>
        <v>0</v>
      </c>
      <c r="N219" s="90">
        <v>20</v>
      </c>
      <c r="O219" s="100">
        <v>4</v>
      </c>
      <c r="P219" s="52" t="s">
        <v>114</v>
      </c>
    </row>
    <row r="220" spans="1:19" s="6" customFormat="1" ht="15.75" customHeight="1">
      <c r="A220" s="52"/>
      <c r="B220" s="52"/>
      <c r="C220" s="52"/>
      <c r="D220" s="59"/>
      <c r="E220" s="60" t="s">
        <v>528</v>
      </c>
      <c r="F220" s="52"/>
      <c r="G220" s="61"/>
      <c r="H220" s="74"/>
      <c r="I220" s="52"/>
      <c r="J220" s="52"/>
      <c r="K220" s="52"/>
      <c r="L220" s="52"/>
      <c r="M220" s="52"/>
      <c r="N220" s="74"/>
      <c r="O220" s="52"/>
      <c r="P220" s="59" t="s">
        <v>114</v>
      </c>
      <c r="Q220" s="33" t="s">
        <v>108</v>
      </c>
      <c r="R220" s="33" t="s">
        <v>165</v>
      </c>
      <c r="S220" s="33" t="s">
        <v>105</v>
      </c>
    </row>
    <row r="221" spans="1:19" s="6" customFormat="1" ht="15.75" customHeight="1">
      <c r="A221" s="52"/>
      <c r="B221" s="52"/>
      <c r="C221" s="52"/>
      <c r="D221" s="53"/>
      <c r="E221" s="54" t="s">
        <v>508</v>
      </c>
      <c r="F221" s="52"/>
      <c r="G221" s="55">
        <v>35</v>
      </c>
      <c r="H221" s="74"/>
      <c r="I221" s="52"/>
      <c r="J221" s="52"/>
      <c r="K221" s="52"/>
      <c r="L221" s="52"/>
      <c r="M221" s="52"/>
      <c r="N221" s="74"/>
      <c r="O221" s="52"/>
      <c r="P221" s="53" t="s">
        <v>114</v>
      </c>
      <c r="Q221" s="31" t="s">
        <v>114</v>
      </c>
      <c r="R221" s="31" t="s">
        <v>165</v>
      </c>
      <c r="S221" s="31" t="s">
        <v>105</v>
      </c>
    </row>
    <row r="222" spans="1:19" s="6" customFormat="1" ht="15.75" customHeight="1">
      <c r="A222" s="52"/>
      <c r="B222" s="52"/>
      <c r="C222" s="52"/>
      <c r="D222" s="56"/>
      <c r="E222" s="57" t="s">
        <v>166</v>
      </c>
      <c r="F222" s="52"/>
      <c r="G222" s="58">
        <v>35</v>
      </c>
      <c r="H222" s="74"/>
      <c r="I222" s="52"/>
      <c r="J222" s="52"/>
      <c r="K222" s="52"/>
      <c r="L222" s="52"/>
      <c r="M222" s="52"/>
      <c r="N222" s="74"/>
      <c r="O222" s="52"/>
      <c r="P222" s="56" t="s">
        <v>114</v>
      </c>
      <c r="Q222" s="32" t="s">
        <v>120</v>
      </c>
      <c r="R222" s="32" t="s">
        <v>165</v>
      </c>
      <c r="S222" s="32" t="s">
        <v>108</v>
      </c>
    </row>
    <row r="223" spans="1:16" s="6" customFormat="1" ht="13.5" customHeight="1">
      <c r="A223" s="44" t="s">
        <v>529</v>
      </c>
      <c r="B223" s="44" t="s">
        <v>109</v>
      </c>
      <c r="C223" s="44" t="s">
        <v>110</v>
      </c>
      <c r="D223" s="45" t="s">
        <v>530</v>
      </c>
      <c r="E223" s="46" t="s">
        <v>531</v>
      </c>
      <c r="F223" s="44" t="s">
        <v>173</v>
      </c>
      <c r="G223" s="47">
        <v>35</v>
      </c>
      <c r="H223" s="72">
        <v>0</v>
      </c>
      <c r="I223" s="81">
        <f>ROUND(G223*H223,2)</f>
        <v>0</v>
      </c>
      <c r="J223" s="82">
        <v>0</v>
      </c>
      <c r="K223" s="47">
        <f>G223*J223</f>
        <v>0</v>
      </c>
      <c r="L223" s="82">
        <v>0</v>
      </c>
      <c r="M223" s="47">
        <f>G223*L223</f>
        <v>0</v>
      </c>
      <c r="N223" s="89">
        <v>20</v>
      </c>
      <c r="O223" s="98">
        <v>8</v>
      </c>
      <c r="P223" s="99" t="s">
        <v>114</v>
      </c>
    </row>
    <row r="224" spans="1:16" s="6" customFormat="1" ht="13.5" customHeight="1">
      <c r="A224" s="44" t="s">
        <v>532</v>
      </c>
      <c r="B224" s="44" t="s">
        <v>109</v>
      </c>
      <c r="C224" s="44" t="s">
        <v>110</v>
      </c>
      <c r="D224" s="45" t="s">
        <v>533</v>
      </c>
      <c r="E224" s="46" t="s">
        <v>534</v>
      </c>
      <c r="F224" s="44" t="s">
        <v>270</v>
      </c>
      <c r="G224" s="47">
        <v>13</v>
      </c>
      <c r="H224" s="72">
        <v>0</v>
      </c>
      <c r="I224" s="81">
        <f>ROUND(G224*H224,2)</f>
        <v>0</v>
      </c>
      <c r="J224" s="82">
        <v>0</v>
      </c>
      <c r="K224" s="47">
        <f>G224*J224</f>
        <v>0</v>
      </c>
      <c r="L224" s="82">
        <v>0</v>
      </c>
      <c r="M224" s="47">
        <f>G224*L224</f>
        <v>0</v>
      </c>
      <c r="N224" s="89">
        <v>20</v>
      </c>
      <c r="O224" s="98">
        <v>8</v>
      </c>
      <c r="P224" s="99" t="s">
        <v>114</v>
      </c>
    </row>
    <row r="225" spans="1:16" s="6" customFormat="1" ht="24" customHeight="1">
      <c r="A225" s="48" t="s">
        <v>535</v>
      </c>
      <c r="B225" s="48" t="s">
        <v>136</v>
      </c>
      <c r="C225" s="48" t="s">
        <v>155</v>
      </c>
      <c r="D225" s="49" t="s">
        <v>536</v>
      </c>
      <c r="E225" s="50" t="s">
        <v>537</v>
      </c>
      <c r="F225" s="48" t="s">
        <v>173</v>
      </c>
      <c r="G225" s="51">
        <v>13</v>
      </c>
      <c r="H225" s="73">
        <v>0</v>
      </c>
      <c r="I225" s="83">
        <f>ROUND(G225*H225,2)</f>
        <v>0</v>
      </c>
      <c r="J225" s="84">
        <v>0</v>
      </c>
      <c r="K225" s="51">
        <f>G225*J225</f>
        <v>0</v>
      </c>
      <c r="L225" s="84">
        <v>0</v>
      </c>
      <c r="M225" s="51">
        <f>G225*L225</f>
        <v>0</v>
      </c>
      <c r="N225" s="90">
        <v>20</v>
      </c>
      <c r="O225" s="100">
        <v>4</v>
      </c>
      <c r="P225" s="52" t="s">
        <v>114</v>
      </c>
    </row>
    <row r="226" spans="1:19" s="6" customFormat="1" ht="15.75" customHeight="1">
      <c r="A226" s="52"/>
      <c r="B226" s="52"/>
      <c r="C226" s="52"/>
      <c r="D226" s="59"/>
      <c r="E226" s="60" t="s">
        <v>538</v>
      </c>
      <c r="F226" s="52"/>
      <c r="G226" s="61"/>
      <c r="H226" s="74"/>
      <c r="I226" s="52"/>
      <c r="J226" s="52"/>
      <c r="K226" s="52"/>
      <c r="L226" s="52"/>
      <c r="M226" s="52"/>
      <c r="N226" s="74"/>
      <c r="O226" s="52"/>
      <c r="P226" s="59" t="s">
        <v>114</v>
      </c>
      <c r="Q226" s="33" t="s">
        <v>108</v>
      </c>
      <c r="R226" s="33" t="s">
        <v>165</v>
      </c>
      <c r="S226" s="33" t="s">
        <v>105</v>
      </c>
    </row>
    <row r="227" spans="1:19" s="6" customFormat="1" ht="15.75" customHeight="1">
      <c r="A227" s="52"/>
      <c r="B227" s="52"/>
      <c r="C227" s="52"/>
      <c r="D227" s="53"/>
      <c r="E227" s="54" t="s">
        <v>539</v>
      </c>
      <c r="F227" s="52"/>
      <c r="G227" s="55">
        <v>13</v>
      </c>
      <c r="H227" s="74"/>
      <c r="I227" s="52"/>
      <c r="J227" s="52"/>
      <c r="K227" s="52"/>
      <c r="L227" s="52"/>
      <c r="M227" s="52"/>
      <c r="N227" s="74"/>
      <c r="O227" s="52"/>
      <c r="P227" s="53" t="s">
        <v>114</v>
      </c>
      <c r="Q227" s="31" t="s">
        <v>114</v>
      </c>
      <c r="R227" s="31" t="s">
        <v>165</v>
      </c>
      <c r="S227" s="31" t="s">
        <v>105</v>
      </c>
    </row>
    <row r="228" spans="1:19" s="6" customFormat="1" ht="15.75" customHeight="1">
      <c r="A228" s="52"/>
      <c r="B228" s="52"/>
      <c r="C228" s="52"/>
      <c r="D228" s="56"/>
      <c r="E228" s="57" t="s">
        <v>166</v>
      </c>
      <c r="F228" s="52"/>
      <c r="G228" s="58">
        <v>13</v>
      </c>
      <c r="H228" s="74"/>
      <c r="I228" s="52"/>
      <c r="J228" s="52"/>
      <c r="K228" s="52"/>
      <c r="L228" s="52"/>
      <c r="M228" s="52"/>
      <c r="N228" s="74"/>
      <c r="O228" s="52"/>
      <c r="P228" s="56" t="s">
        <v>114</v>
      </c>
      <c r="Q228" s="32" t="s">
        <v>120</v>
      </c>
      <c r="R228" s="32" t="s">
        <v>165</v>
      </c>
      <c r="S228" s="32" t="s">
        <v>108</v>
      </c>
    </row>
    <row r="229" spans="1:16" s="6" customFormat="1" ht="13.5" customHeight="1">
      <c r="A229" s="44" t="s">
        <v>540</v>
      </c>
      <c r="B229" s="44" t="s">
        <v>109</v>
      </c>
      <c r="C229" s="44" t="s">
        <v>110</v>
      </c>
      <c r="D229" s="45" t="s">
        <v>541</v>
      </c>
      <c r="E229" s="46" t="s">
        <v>542</v>
      </c>
      <c r="F229" s="44" t="s">
        <v>270</v>
      </c>
      <c r="G229" s="47">
        <v>3692</v>
      </c>
      <c r="H229" s="72">
        <v>0</v>
      </c>
      <c r="I229" s="81">
        <f>ROUND(G229*H229,2)</f>
        <v>0</v>
      </c>
      <c r="J229" s="82">
        <v>0</v>
      </c>
      <c r="K229" s="47">
        <f>G229*J229</f>
        <v>0</v>
      </c>
      <c r="L229" s="82">
        <v>0</v>
      </c>
      <c r="M229" s="47">
        <f>G229*L229</f>
        <v>0</v>
      </c>
      <c r="N229" s="89">
        <v>20</v>
      </c>
      <c r="O229" s="98">
        <v>8</v>
      </c>
      <c r="P229" s="99" t="s">
        <v>114</v>
      </c>
    </row>
    <row r="230" spans="1:19" s="6" customFormat="1" ht="15.75" customHeight="1">
      <c r="A230" s="52"/>
      <c r="B230" s="52"/>
      <c r="C230" s="52"/>
      <c r="D230" s="53"/>
      <c r="E230" s="54" t="s">
        <v>543</v>
      </c>
      <c r="F230" s="52"/>
      <c r="G230" s="55">
        <v>3692</v>
      </c>
      <c r="H230" s="74"/>
      <c r="I230" s="52"/>
      <c r="J230" s="52"/>
      <c r="K230" s="52"/>
      <c r="L230" s="52"/>
      <c r="M230" s="52"/>
      <c r="N230" s="74"/>
      <c r="O230" s="52"/>
      <c r="P230" s="53" t="s">
        <v>114</v>
      </c>
      <c r="Q230" s="31" t="s">
        <v>114</v>
      </c>
      <c r="R230" s="31" t="s">
        <v>165</v>
      </c>
      <c r="S230" s="31" t="s">
        <v>105</v>
      </c>
    </row>
    <row r="231" spans="1:19" s="6" customFormat="1" ht="15.75" customHeight="1">
      <c r="A231" s="52"/>
      <c r="B231" s="52"/>
      <c r="C231" s="52"/>
      <c r="D231" s="56"/>
      <c r="E231" s="57" t="s">
        <v>166</v>
      </c>
      <c r="F231" s="52"/>
      <c r="G231" s="58">
        <v>3692</v>
      </c>
      <c r="H231" s="74"/>
      <c r="I231" s="52"/>
      <c r="J231" s="52"/>
      <c r="K231" s="52"/>
      <c r="L231" s="52"/>
      <c r="M231" s="52"/>
      <c r="N231" s="74"/>
      <c r="O231" s="52"/>
      <c r="P231" s="56" t="s">
        <v>114</v>
      </c>
      <c r="Q231" s="32" t="s">
        <v>120</v>
      </c>
      <c r="R231" s="32" t="s">
        <v>165</v>
      </c>
      <c r="S231" s="32" t="s">
        <v>108</v>
      </c>
    </row>
    <row r="232" spans="1:16" s="6" customFormat="1" ht="24" customHeight="1">
      <c r="A232" s="48" t="s">
        <v>544</v>
      </c>
      <c r="B232" s="48" t="s">
        <v>136</v>
      </c>
      <c r="C232" s="48" t="s">
        <v>155</v>
      </c>
      <c r="D232" s="49" t="s">
        <v>545</v>
      </c>
      <c r="E232" s="50" t="s">
        <v>546</v>
      </c>
      <c r="F232" s="48" t="s">
        <v>173</v>
      </c>
      <c r="G232" s="51">
        <v>1973</v>
      </c>
      <c r="H232" s="73">
        <v>0</v>
      </c>
      <c r="I232" s="83">
        <f>ROUND(G232*H232,2)</f>
        <v>0</v>
      </c>
      <c r="J232" s="84">
        <v>0</v>
      </c>
      <c r="K232" s="51">
        <f>G232*J232</f>
        <v>0</v>
      </c>
      <c r="L232" s="84">
        <v>0</v>
      </c>
      <c r="M232" s="51">
        <f>G232*L232</f>
        <v>0</v>
      </c>
      <c r="N232" s="90">
        <v>20</v>
      </c>
      <c r="O232" s="100">
        <v>4</v>
      </c>
      <c r="P232" s="52" t="s">
        <v>114</v>
      </c>
    </row>
    <row r="233" spans="1:19" s="6" customFormat="1" ht="15.75" customHeight="1">
      <c r="A233" s="52"/>
      <c r="B233" s="52"/>
      <c r="C233" s="52"/>
      <c r="D233" s="59"/>
      <c r="E233" s="60" t="s">
        <v>547</v>
      </c>
      <c r="F233" s="52"/>
      <c r="G233" s="61"/>
      <c r="H233" s="74"/>
      <c r="I233" s="52"/>
      <c r="J233" s="52"/>
      <c r="K233" s="52"/>
      <c r="L233" s="52"/>
      <c r="M233" s="52"/>
      <c r="N233" s="74"/>
      <c r="O233" s="52"/>
      <c r="P233" s="59" t="s">
        <v>114</v>
      </c>
      <c r="Q233" s="33" t="s">
        <v>108</v>
      </c>
      <c r="R233" s="33" t="s">
        <v>165</v>
      </c>
      <c r="S233" s="33" t="s">
        <v>105</v>
      </c>
    </row>
    <row r="234" spans="1:19" s="6" customFormat="1" ht="15.75" customHeight="1">
      <c r="A234" s="52"/>
      <c r="B234" s="52"/>
      <c r="C234" s="52"/>
      <c r="D234" s="53"/>
      <c r="E234" s="54" t="s">
        <v>548</v>
      </c>
      <c r="F234" s="52"/>
      <c r="G234" s="55">
        <v>1846</v>
      </c>
      <c r="H234" s="74"/>
      <c r="I234" s="52"/>
      <c r="J234" s="52"/>
      <c r="K234" s="52"/>
      <c r="L234" s="52"/>
      <c r="M234" s="52"/>
      <c r="N234" s="74"/>
      <c r="O234" s="52"/>
      <c r="P234" s="53" t="s">
        <v>114</v>
      </c>
      <c r="Q234" s="31" t="s">
        <v>114</v>
      </c>
      <c r="R234" s="31" t="s">
        <v>165</v>
      </c>
      <c r="S234" s="31" t="s">
        <v>105</v>
      </c>
    </row>
    <row r="235" spans="1:19" s="6" customFormat="1" ht="15.75" customHeight="1">
      <c r="A235" s="52"/>
      <c r="B235" s="52"/>
      <c r="C235" s="52"/>
      <c r="D235" s="59"/>
      <c r="E235" s="60" t="s">
        <v>549</v>
      </c>
      <c r="F235" s="52"/>
      <c r="G235" s="62"/>
      <c r="H235" s="74"/>
      <c r="I235" s="52"/>
      <c r="J235" s="52"/>
      <c r="K235" s="52"/>
      <c r="L235" s="52"/>
      <c r="M235" s="52"/>
      <c r="N235" s="74"/>
      <c r="O235" s="52"/>
      <c r="P235" s="59" t="s">
        <v>114</v>
      </c>
      <c r="Q235" s="33" t="s">
        <v>108</v>
      </c>
      <c r="R235" s="33" t="s">
        <v>165</v>
      </c>
      <c r="S235" s="33" t="s">
        <v>105</v>
      </c>
    </row>
    <row r="236" spans="1:19" s="6" customFormat="1" ht="15.75" customHeight="1">
      <c r="A236" s="52"/>
      <c r="B236" s="52"/>
      <c r="C236" s="52"/>
      <c r="D236" s="53"/>
      <c r="E236" s="54" t="s">
        <v>550</v>
      </c>
      <c r="F236" s="52"/>
      <c r="G236" s="55">
        <v>127</v>
      </c>
      <c r="H236" s="74"/>
      <c r="I236" s="52"/>
      <c r="J236" s="52"/>
      <c r="K236" s="52"/>
      <c r="L236" s="52"/>
      <c r="M236" s="52"/>
      <c r="N236" s="74"/>
      <c r="O236" s="52"/>
      <c r="P236" s="53" t="s">
        <v>114</v>
      </c>
      <c r="Q236" s="31" t="s">
        <v>114</v>
      </c>
      <c r="R236" s="31" t="s">
        <v>165</v>
      </c>
      <c r="S236" s="31" t="s">
        <v>105</v>
      </c>
    </row>
    <row r="237" spans="1:19" s="6" customFormat="1" ht="15.75" customHeight="1">
      <c r="A237" s="52"/>
      <c r="B237" s="52"/>
      <c r="C237" s="52"/>
      <c r="D237" s="56"/>
      <c r="E237" s="57" t="s">
        <v>166</v>
      </c>
      <c r="F237" s="52"/>
      <c r="G237" s="58">
        <v>1973</v>
      </c>
      <c r="H237" s="74"/>
      <c r="I237" s="52"/>
      <c r="J237" s="52"/>
      <c r="K237" s="52"/>
      <c r="L237" s="52"/>
      <c r="M237" s="52"/>
      <c r="N237" s="74"/>
      <c r="O237" s="52"/>
      <c r="P237" s="56" t="s">
        <v>114</v>
      </c>
      <c r="Q237" s="32" t="s">
        <v>120</v>
      </c>
      <c r="R237" s="32" t="s">
        <v>165</v>
      </c>
      <c r="S237" s="32" t="s">
        <v>108</v>
      </c>
    </row>
    <row r="238" spans="1:16" s="6" customFormat="1" ht="24" customHeight="1">
      <c r="A238" s="48" t="s">
        <v>551</v>
      </c>
      <c r="B238" s="48" t="s">
        <v>136</v>
      </c>
      <c r="C238" s="48" t="s">
        <v>155</v>
      </c>
      <c r="D238" s="49" t="s">
        <v>552</v>
      </c>
      <c r="E238" s="50" t="s">
        <v>553</v>
      </c>
      <c r="F238" s="48" t="s">
        <v>173</v>
      </c>
      <c r="G238" s="51">
        <v>142</v>
      </c>
      <c r="H238" s="73">
        <v>0</v>
      </c>
      <c r="I238" s="83">
        <f>ROUND(G238*H238,2)</f>
        <v>0</v>
      </c>
      <c r="J238" s="84">
        <v>0</v>
      </c>
      <c r="K238" s="51">
        <f>G238*J238</f>
        <v>0</v>
      </c>
      <c r="L238" s="84">
        <v>0</v>
      </c>
      <c r="M238" s="51">
        <f>G238*L238</f>
        <v>0</v>
      </c>
      <c r="N238" s="90">
        <v>20</v>
      </c>
      <c r="O238" s="100">
        <v>4</v>
      </c>
      <c r="P238" s="52" t="s">
        <v>114</v>
      </c>
    </row>
    <row r="239" spans="1:19" s="6" customFormat="1" ht="15.75" customHeight="1">
      <c r="A239" s="52"/>
      <c r="B239" s="52"/>
      <c r="C239" s="52"/>
      <c r="D239" s="59"/>
      <c r="E239" s="60" t="s">
        <v>554</v>
      </c>
      <c r="F239" s="52"/>
      <c r="G239" s="61"/>
      <c r="H239" s="74"/>
      <c r="I239" s="52"/>
      <c r="J239" s="52"/>
      <c r="K239" s="52"/>
      <c r="L239" s="52"/>
      <c r="M239" s="52"/>
      <c r="N239" s="74"/>
      <c r="O239" s="52"/>
      <c r="P239" s="59" t="s">
        <v>114</v>
      </c>
      <c r="Q239" s="33" t="s">
        <v>108</v>
      </c>
      <c r="R239" s="33" t="s">
        <v>165</v>
      </c>
      <c r="S239" s="33" t="s">
        <v>105</v>
      </c>
    </row>
    <row r="240" spans="1:19" s="6" customFormat="1" ht="15.75" customHeight="1">
      <c r="A240" s="52"/>
      <c r="B240" s="52"/>
      <c r="C240" s="52"/>
      <c r="D240" s="53"/>
      <c r="E240" s="54" t="s">
        <v>555</v>
      </c>
      <c r="F240" s="52"/>
      <c r="G240" s="55">
        <v>142</v>
      </c>
      <c r="H240" s="74"/>
      <c r="I240" s="52"/>
      <c r="J240" s="52"/>
      <c r="K240" s="52"/>
      <c r="L240" s="52"/>
      <c r="M240" s="52"/>
      <c r="N240" s="74"/>
      <c r="O240" s="52"/>
      <c r="P240" s="53" t="s">
        <v>114</v>
      </c>
      <c r="Q240" s="31" t="s">
        <v>114</v>
      </c>
      <c r="R240" s="31" t="s">
        <v>165</v>
      </c>
      <c r="S240" s="31" t="s">
        <v>105</v>
      </c>
    </row>
    <row r="241" spans="1:19" s="6" customFormat="1" ht="15.75" customHeight="1">
      <c r="A241" s="52"/>
      <c r="B241" s="52"/>
      <c r="C241" s="52"/>
      <c r="D241" s="56"/>
      <c r="E241" s="57" t="s">
        <v>166</v>
      </c>
      <c r="F241" s="52"/>
      <c r="G241" s="58">
        <v>142</v>
      </c>
      <c r="H241" s="74"/>
      <c r="I241" s="52"/>
      <c r="J241" s="52"/>
      <c r="K241" s="52"/>
      <c r="L241" s="52"/>
      <c r="M241" s="52"/>
      <c r="N241" s="74"/>
      <c r="O241" s="52"/>
      <c r="P241" s="56" t="s">
        <v>114</v>
      </c>
      <c r="Q241" s="32" t="s">
        <v>120</v>
      </c>
      <c r="R241" s="32" t="s">
        <v>165</v>
      </c>
      <c r="S241" s="32" t="s">
        <v>108</v>
      </c>
    </row>
    <row r="242" spans="1:16" s="6" customFormat="1" ht="13.5" customHeight="1">
      <c r="A242" s="44" t="s">
        <v>556</v>
      </c>
      <c r="B242" s="44" t="s">
        <v>109</v>
      </c>
      <c r="C242" s="44" t="s">
        <v>110</v>
      </c>
      <c r="D242" s="45" t="s">
        <v>557</v>
      </c>
      <c r="E242" s="46" t="s">
        <v>558</v>
      </c>
      <c r="F242" s="44" t="s">
        <v>173</v>
      </c>
      <c r="G242" s="47">
        <v>142</v>
      </c>
      <c r="H242" s="72">
        <v>0</v>
      </c>
      <c r="I242" s="81">
        <f aca="true" t="shared" si="18" ref="I242:I251">ROUND(G242*H242,2)</f>
        <v>0</v>
      </c>
      <c r="J242" s="82">
        <v>0</v>
      </c>
      <c r="K242" s="47">
        <f aca="true" t="shared" si="19" ref="K242:K251">G242*J242</f>
        <v>0</v>
      </c>
      <c r="L242" s="82">
        <v>0</v>
      </c>
      <c r="M242" s="47">
        <f aca="true" t="shared" si="20" ref="M242:M251">G242*L242</f>
        <v>0</v>
      </c>
      <c r="N242" s="89">
        <v>20</v>
      </c>
      <c r="O242" s="98">
        <v>8</v>
      </c>
      <c r="P242" s="99" t="s">
        <v>114</v>
      </c>
    </row>
    <row r="243" spans="1:16" s="6" customFormat="1" ht="24" customHeight="1">
      <c r="A243" s="48" t="s">
        <v>559</v>
      </c>
      <c r="B243" s="48" t="s">
        <v>136</v>
      </c>
      <c r="C243" s="48" t="s">
        <v>155</v>
      </c>
      <c r="D243" s="49" t="s">
        <v>560</v>
      </c>
      <c r="E243" s="50" t="s">
        <v>561</v>
      </c>
      <c r="F243" s="48" t="s">
        <v>173</v>
      </c>
      <c r="G243" s="51">
        <v>25</v>
      </c>
      <c r="H243" s="73">
        <v>0</v>
      </c>
      <c r="I243" s="83">
        <f t="shared" si="18"/>
        <v>0</v>
      </c>
      <c r="J243" s="84">
        <v>0</v>
      </c>
      <c r="K243" s="51">
        <f t="shared" si="19"/>
        <v>0</v>
      </c>
      <c r="L243" s="84">
        <v>0</v>
      </c>
      <c r="M243" s="51">
        <f t="shared" si="20"/>
        <v>0</v>
      </c>
      <c r="N243" s="90">
        <v>20</v>
      </c>
      <c r="O243" s="100">
        <v>4</v>
      </c>
      <c r="P243" s="52" t="s">
        <v>114</v>
      </c>
    </row>
    <row r="244" spans="1:16" s="6" customFormat="1" ht="13.5" customHeight="1">
      <c r="A244" s="48" t="s">
        <v>562</v>
      </c>
      <c r="B244" s="48" t="s">
        <v>136</v>
      </c>
      <c r="C244" s="48" t="s">
        <v>155</v>
      </c>
      <c r="D244" s="49" t="s">
        <v>563</v>
      </c>
      <c r="E244" s="50" t="s">
        <v>564</v>
      </c>
      <c r="F244" s="48" t="s">
        <v>173</v>
      </c>
      <c r="G244" s="51">
        <v>25</v>
      </c>
      <c r="H244" s="73">
        <v>0</v>
      </c>
      <c r="I244" s="83">
        <f t="shared" si="18"/>
        <v>0</v>
      </c>
      <c r="J244" s="84">
        <v>0</v>
      </c>
      <c r="K244" s="51">
        <f t="shared" si="19"/>
        <v>0</v>
      </c>
      <c r="L244" s="84">
        <v>0</v>
      </c>
      <c r="M244" s="51">
        <f t="shared" si="20"/>
        <v>0</v>
      </c>
      <c r="N244" s="90">
        <v>20</v>
      </c>
      <c r="O244" s="100">
        <v>4</v>
      </c>
      <c r="P244" s="52" t="s">
        <v>114</v>
      </c>
    </row>
    <row r="245" spans="1:16" s="6" customFormat="1" ht="24" customHeight="1">
      <c r="A245" s="48" t="s">
        <v>565</v>
      </c>
      <c r="B245" s="48" t="s">
        <v>136</v>
      </c>
      <c r="C245" s="48" t="s">
        <v>155</v>
      </c>
      <c r="D245" s="49" t="s">
        <v>566</v>
      </c>
      <c r="E245" s="50" t="s">
        <v>567</v>
      </c>
      <c r="F245" s="48" t="s">
        <v>173</v>
      </c>
      <c r="G245" s="51">
        <v>12</v>
      </c>
      <c r="H245" s="73">
        <v>0</v>
      </c>
      <c r="I245" s="83">
        <f t="shared" si="18"/>
        <v>0</v>
      </c>
      <c r="J245" s="84">
        <v>0</v>
      </c>
      <c r="K245" s="51">
        <f t="shared" si="19"/>
        <v>0</v>
      </c>
      <c r="L245" s="84">
        <v>0</v>
      </c>
      <c r="M245" s="51">
        <f t="shared" si="20"/>
        <v>0</v>
      </c>
      <c r="N245" s="90">
        <v>20</v>
      </c>
      <c r="O245" s="100">
        <v>4</v>
      </c>
      <c r="P245" s="52" t="s">
        <v>114</v>
      </c>
    </row>
    <row r="246" spans="1:16" s="6" customFormat="1" ht="13.5" customHeight="1">
      <c r="A246" s="44" t="s">
        <v>568</v>
      </c>
      <c r="B246" s="44" t="s">
        <v>109</v>
      </c>
      <c r="C246" s="44" t="s">
        <v>110</v>
      </c>
      <c r="D246" s="45" t="s">
        <v>569</v>
      </c>
      <c r="E246" s="46" t="s">
        <v>570</v>
      </c>
      <c r="F246" s="44" t="s">
        <v>270</v>
      </c>
      <c r="G246" s="47">
        <v>37</v>
      </c>
      <c r="H246" s="72">
        <v>0</v>
      </c>
      <c r="I246" s="81">
        <f t="shared" si="18"/>
        <v>0</v>
      </c>
      <c r="J246" s="82">
        <v>0</v>
      </c>
      <c r="K246" s="47">
        <f t="shared" si="19"/>
        <v>0</v>
      </c>
      <c r="L246" s="82">
        <v>0</v>
      </c>
      <c r="M246" s="47">
        <f t="shared" si="20"/>
        <v>0</v>
      </c>
      <c r="N246" s="89">
        <v>20</v>
      </c>
      <c r="O246" s="98">
        <v>8</v>
      </c>
      <c r="P246" s="99" t="s">
        <v>114</v>
      </c>
    </row>
    <row r="247" spans="1:16" s="6" customFormat="1" ht="13.5" customHeight="1">
      <c r="A247" s="48" t="s">
        <v>571</v>
      </c>
      <c r="B247" s="48" t="s">
        <v>136</v>
      </c>
      <c r="C247" s="48" t="s">
        <v>155</v>
      </c>
      <c r="D247" s="49" t="s">
        <v>572</v>
      </c>
      <c r="E247" s="50" t="s">
        <v>573</v>
      </c>
      <c r="F247" s="48" t="s">
        <v>173</v>
      </c>
      <c r="G247" s="51">
        <v>190</v>
      </c>
      <c r="H247" s="73">
        <v>0</v>
      </c>
      <c r="I247" s="83">
        <f t="shared" si="18"/>
        <v>0</v>
      </c>
      <c r="J247" s="84">
        <v>0</v>
      </c>
      <c r="K247" s="51">
        <f t="shared" si="19"/>
        <v>0</v>
      </c>
      <c r="L247" s="84">
        <v>0</v>
      </c>
      <c r="M247" s="51">
        <f t="shared" si="20"/>
        <v>0</v>
      </c>
      <c r="N247" s="90">
        <v>20</v>
      </c>
      <c r="O247" s="100">
        <v>4</v>
      </c>
      <c r="P247" s="52" t="s">
        <v>114</v>
      </c>
    </row>
    <row r="248" spans="1:16" s="6" customFormat="1" ht="24" customHeight="1">
      <c r="A248" s="48" t="s">
        <v>574</v>
      </c>
      <c r="B248" s="48" t="s">
        <v>136</v>
      </c>
      <c r="C248" s="48" t="s">
        <v>155</v>
      </c>
      <c r="D248" s="49" t="s">
        <v>575</v>
      </c>
      <c r="E248" s="50" t="s">
        <v>576</v>
      </c>
      <c r="F248" s="48" t="s">
        <v>270</v>
      </c>
      <c r="G248" s="51">
        <v>2</v>
      </c>
      <c r="H248" s="73">
        <v>0</v>
      </c>
      <c r="I248" s="83">
        <f t="shared" si="18"/>
        <v>0</v>
      </c>
      <c r="J248" s="84">
        <v>0</v>
      </c>
      <c r="K248" s="51">
        <f t="shared" si="19"/>
        <v>0</v>
      </c>
      <c r="L248" s="84">
        <v>0</v>
      </c>
      <c r="M248" s="51">
        <f t="shared" si="20"/>
        <v>0</v>
      </c>
      <c r="N248" s="90">
        <v>20</v>
      </c>
      <c r="O248" s="100">
        <v>4</v>
      </c>
      <c r="P248" s="52" t="s">
        <v>114</v>
      </c>
    </row>
    <row r="249" spans="1:16" s="6" customFormat="1" ht="24" customHeight="1">
      <c r="A249" s="48" t="s">
        <v>577</v>
      </c>
      <c r="B249" s="48" t="s">
        <v>136</v>
      </c>
      <c r="C249" s="48" t="s">
        <v>155</v>
      </c>
      <c r="D249" s="49" t="s">
        <v>578</v>
      </c>
      <c r="E249" s="50" t="s">
        <v>579</v>
      </c>
      <c r="F249" s="48" t="s">
        <v>133</v>
      </c>
      <c r="G249" s="51">
        <v>27.6</v>
      </c>
      <c r="H249" s="73">
        <v>0</v>
      </c>
      <c r="I249" s="83">
        <f t="shared" si="18"/>
        <v>0</v>
      </c>
      <c r="J249" s="84">
        <v>0</v>
      </c>
      <c r="K249" s="51">
        <f t="shared" si="19"/>
        <v>0</v>
      </c>
      <c r="L249" s="84">
        <v>0</v>
      </c>
      <c r="M249" s="51">
        <f t="shared" si="20"/>
        <v>0</v>
      </c>
      <c r="N249" s="90">
        <v>20</v>
      </c>
      <c r="O249" s="100">
        <v>4</v>
      </c>
      <c r="P249" s="52" t="s">
        <v>114</v>
      </c>
    </row>
    <row r="250" spans="1:16" s="6" customFormat="1" ht="13.5" customHeight="1">
      <c r="A250" s="48" t="s">
        <v>580</v>
      </c>
      <c r="B250" s="48" t="s">
        <v>136</v>
      </c>
      <c r="C250" s="48" t="s">
        <v>155</v>
      </c>
      <c r="D250" s="49" t="s">
        <v>581</v>
      </c>
      <c r="E250" s="50" t="s">
        <v>582</v>
      </c>
      <c r="F250" s="48" t="s">
        <v>123</v>
      </c>
      <c r="G250" s="51">
        <v>1290.958</v>
      </c>
      <c r="H250" s="73">
        <v>0</v>
      </c>
      <c r="I250" s="83">
        <f t="shared" si="18"/>
        <v>0</v>
      </c>
      <c r="J250" s="84">
        <v>0</v>
      </c>
      <c r="K250" s="51">
        <f t="shared" si="19"/>
        <v>0</v>
      </c>
      <c r="L250" s="84">
        <v>0</v>
      </c>
      <c r="M250" s="51">
        <f t="shared" si="20"/>
        <v>0</v>
      </c>
      <c r="N250" s="90">
        <v>20</v>
      </c>
      <c r="O250" s="100">
        <v>4</v>
      </c>
      <c r="P250" s="52" t="s">
        <v>114</v>
      </c>
    </row>
    <row r="251" spans="1:16" s="6" customFormat="1" ht="13.5" customHeight="1">
      <c r="A251" s="48" t="s">
        <v>583</v>
      </c>
      <c r="B251" s="48" t="s">
        <v>136</v>
      </c>
      <c r="C251" s="48" t="s">
        <v>155</v>
      </c>
      <c r="D251" s="49" t="s">
        <v>584</v>
      </c>
      <c r="E251" s="50" t="s">
        <v>585</v>
      </c>
      <c r="F251" s="48" t="s">
        <v>123</v>
      </c>
      <c r="G251" s="51">
        <v>11618.622</v>
      </c>
      <c r="H251" s="73">
        <v>0</v>
      </c>
      <c r="I251" s="83">
        <f t="shared" si="18"/>
        <v>0</v>
      </c>
      <c r="J251" s="84">
        <v>0</v>
      </c>
      <c r="K251" s="51">
        <f t="shared" si="19"/>
        <v>0</v>
      </c>
      <c r="L251" s="84">
        <v>0</v>
      </c>
      <c r="M251" s="51">
        <f t="shared" si="20"/>
        <v>0</v>
      </c>
      <c r="N251" s="90">
        <v>20</v>
      </c>
      <c r="O251" s="100">
        <v>4</v>
      </c>
      <c r="P251" s="52" t="s">
        <v>114</v>
      </c>
    </row>
    <row r="252" spans="1:19" s="6" customFormat="1" ht="15.75" customHeight="1">
      <c r="A252" s="52"/>
      <c r="B252" s="52"/>
      <c r="C252" s="52"/>
      <c r="D252" s="53"/>
      <c r="E252" s="54" t="s">
        <v>586</v>
      </c>
      <c r="F252" s="52"/>
      <c r="G252" s="55">
        <v>11618.622</v>
      </c>
      <c r="H252" s="74"/>
      <c r="I252" s="52"/>
      <c r="J252" s="52"/>
      <c r="K252" s="52"/>
      <c r="L252" s="52"/>
      <c r="M252" s="52"/>
      <c r="N252" s="74"/>
      <c r="O252" s="52"/>
      <c r="P252" s="53" t="s">
        <v>114</v>
      </c>
      <c r="Q252" s="31" t="s">
        <v>114</v>
      </c>
      <c r="R252" s="31" t="s">
        <v>165</v>
      </c>
      <c r="S252" s="31" t="s">
        <v>108</v>
      </c>
    </row>
    <row r="253" spans="1:19" s="6" customFormat="1" ht="15.75" customHeight="1">
      <c r="A253" s="52"/>
      <c r="B253" s="52"/>
      <c r="C253" s="52"/>
      <c r="D253" s="56"/>
      <c r="E253" s="57" t="s">
        <v>166</v>
      </c>
      <c r="F253" s="52"/>
      <c r="G253" s="58">
        <v>11618.622</v>
      </c>
      <c r="H253" s="74"/>
      <c r="I253" s="52"/>
      <c r="J253" s="52"/>
      <c r="K253" s="52"/>
      <c r="L253" s="52"/>
      <c r="M253" s="52"/>
      <c r="N253" s="74"/>
      <c r="O253" s="52"/>
      <c r="P253" s="56" t="s">
        <v>114</v>
      </c>
      <c r="Q253" s="32" t="s">
        <v>120</v>
      </c>
      <c r="R253" s="32" t="s">
        <v>165</v>
      </c>
      <c r="S253" s="32" t="s">
        <v>105</v>
      </c>
    </row>
    <row r="254" spans="1:16" s="6" customFormat="1" ht="13.5" customHeight="1">
      <c r="A254" s="44" t="s">
        <v>587</v>
      </c>
      <c r="B254" s="44" t="s">
        <v>109</v>
      </c>
      <c r="C254" s="44" t="s">
        <v>110</v>
      </c>
      <c r="D254" s="45" t="s">
        <v>588</v>
      </c>
      <c r="E254" s="46" t="s">
        <v>589</v>
      </c>
      <c r="F254" s="44" t="s">
        <v>146</v>
      </c>
      <c r="G254" s="47">
        <v>1</v>
      </c>
      <c r="H254" s="72">
        <v>0</v>
      </c>
      <c r="I254" s="81">
        <f aca="true" t="shared" si="21" ref="I254:I262">ROUND(G254*H254,2)</f>
        <v>0</v>
      </c>
      <c r="J254" s="82">
        <v>0</v>
      </c>
      <c r="K254" s="47">
        <f aca="true" t="shared" si="22" ref="K254:K262">G254*J254</f>
        <v>0</v>
      </c>
      <c r="L254" s="82">
        <v>0</v>
      </c>
      <c r="M254" s="47">
        <f aca="true" t="shared" si="23" ref="M254:M262">G254*L254</f>
        <v>0</v>
      </c>
      <c r="N254" s="89">
        <v>20</v>
      </c>
      <c r="O254" s="98">
        <v>8</v>
      </c>
      <c r="P254" s="99" t="s">
        <v>114</v>
      </c>
    </row>
    <row r="255" spans="1:16" s="6" customFormat="1" ht="13.5" customHeight="1">
      <c r="A255" s="44" t="s">
        <v>590</v>
      </c>
      <c r="B255" s="44" t="s">
        <v>109</v>
      </c>
      <c r="C255" s="44" t="s">
        <v>110</v>
      </c>
      <c r="D255" s="45" t="s">
        <v>591</v>
      </c>
      <c r="E255" s="46" t="s">
        <v>592</v>
      </c>
      <c r="F255" s="44" t="s">
        <v>150</v>
      </c>
      <c r="G255" s="47">
        <v>5</v>
      </c>
      <c r="H255" s="72">
        <v>0</v>
      </c>
      <c r="I255" s="81">
        <f t="shared" si="21"/>
        <v>0</v>
      </c>
      <c r="J255" s="82">
        <v>0</v>
      </c>
      <c r="K255" s="47">
        <f t="shared" si="22"/>
        <v>0</v>
      </c>
      <c r="L255" s="82">
        <v>0</v>
      </c>
      <c r="M255" s="47">
        <f t="shared" si="23"/>
        <v>0</v>
      </c>
      <c r="N255" s="89">
        <v>20</v>
      </c>
      <c r="O255" s="98">
        <v>8</v>
      </c>
      <c r="P255" s="99" t="s">
        <v>114</v>
      </c>
    </row>
    <row r="256" spans="1:16" s="6" customFormat="1" ht="13.5" customHeight="1">
      <c r="A256" s="44" t="s">
        <v>593</v>
      </c>
      <c r="B256" s="44" t="s">
        <v>109</v>
      </c>
      <c r="C256" s="44" t="s">
        <v>110</v>
      </c>
      <c r="D256" s="45" t="s">
        <v>594</v>
      </c>
      <c r="E256" s="46" t="s">
        <v>595</v>
      </c>
      <c r="F256" s="44" t="s">
        <v>150</v>
      </c>
      <c r="G256" s="47">
        <v>3</v>
      </c>
      <c r="H256" s="72">
        <v>0</v>
      </c>
      <c r="I256" s="81">
        <f t="shared" si="21"/>
        <v>0</v>
      </c>
      <c r="J256" s="82">
        <v>0</v>
      </c>
      <c r="K256" s="47">
        <f t="shared" si="22"/>
        <v>0</v>
      </c>
      <c r="L256" s="82">
        <v>0</v>
      </c>
      <c r="M256" s="47">
        <f t="shared" si="23"/>
        <v>0</v>
      </c>
      <c r="N256" s="89">
        <v>20</v>
      </c>
      <c r="O256" s="98">
        <v>8</v>
      </c>
      <c r="P256" s="99" t="s">
        <v>114</v>
      </c>
    </row>
    <row r="257" spans="1:16" s="6" customFormat="1" ht="13.5" customHeight="1">
      <c r="A257" s="44" t="s">
        <v>596</v>
      </c>
      <c r="B257" s="44" t="s">
        <v>109</v>
      </c>
      <c r="C257" s="44" t="s">
        <v>110</v>
      </c>
      <c r="D257" s="45" t="s">
        <v>597</v>
      </c>
      <c r="E257" s="46" t="s">
        <v>598</v>
      </c>
      <c r="F257" s="44" t="s">
        <v>150</v>
      </c>
      <c r="G257" s="47">
        <v>2</v>
      </c>
      <c r="H257" s="72">
        <v>0</v>
      </c>
      <c r="I257" s="81">
        <f t="shared" si="21"/>
        <v>0</v>
      </c>
      <c r="J257" s="82">
        <v>0</v>
      </c>
      <c r="K257" s="47">
        <f t="shared" si="22"/>
        <v>0</v>
      </c>
      <c r="L257" s="82">
        <v>0</v>
      </c>
      <c r="M257" s="47">
        <f t="shared" si="23"/>
        <v>0</v>
      </c>
      <c r="N257" s="89">
        <v>20</v>
      </c>
      <c r="O257" s="98">
        <v>8</v>
      </c>
      <c r="P257" s="99" t="s">
        <v>114</v>
      </c>
    </row>
    <row r="258" spans="1:16" s="6" customFormat="1" ht="13.5" customHeight="1">
      <c r="A258" s="44" t="s">
        <v>599</v>
      </c>
      <c r="B258" s="44" t="s">
        <v>109</v>
      </c>
      <c r="C258" s="44" t="s">
        <v>110</v>
      </c>
      <c r="D258" s="45" t="s">
        <v>600</v>
      </c>
      <c r="E258" s="46" t="s">
        <v>601</v>
      </c>
      <c r="F258" s="44" t="s">
        <v>150</v>
      </c>
      <c r="G258" s="47">
        <v>21</v>
      </c>
      <c r="H258" s="72">
        <v>0</v>
      </c>
      <c r="I258" s="81">
        <f t="shared" si="21"/>
        <v>0</v>
      </c>
      <c r="J258" s="82">
        <v>0</v>
      </c>
      <c r="K258" s="47">
        <f t="shared" si="22"/>
        <v>0</v>
      </c>
      <c r="L258" s="82">
        <v>0</v>
      </c>
      <c r="M258" s="47">
        <f t="shared" si="23"/>
        <v>0</v>
      </c>
      <c r="N258" s="89">
        <v>20</v>
      </c>
      <c r="O258" s="98">
        <v>8</v>
      </c>
      <c r="P258" s="99" t="s">
        <v>114</v>
      </c>
    </row>
    <row r="259" spans="1:16" s="6" customFormat="1" ht="13.5" customHeight="1">
      <c r="A259" s="44" t="s">
        <v>602</v>
      </c>
      <c r="B259" s="44" t="s">
        <v>109</v>
      </c>
      <c r="C259" s="44" t="s">
        <v>110</v>
      </c>
      <c r="D259" s="45" t="s">
        <v>603</v>
      </c>
      <c r="E259" s="46" t="s">
        <v>604</v>
      </c>
      <c r="F259" s="44" t="s">
        <v>150</v>
      </c>
      <c r="G259" s="47">
        <v>8</v>
      </c>
      <c r="H259" s="72">
        <v>0</v>
      </c>
      <c r="I259" s="81">
        <f t="shared" si="21"/>
        <v>0</v>
      </c>
      <c r="J259" s="82">
        <v>0</v>
      </c>
      <c r="K259" s="47">
        <f t="shared" si="22"/>
        <v>0</v>
      </c>
      <c r="L259" s="82">
        <v>0</v>
      </c>
      <c r="M259" s="47">
        <f t="shared" si="23"/>
        <v>0</v>
      </c>
      <c r="N259" s="89">
        <v>20</v>
      </c>
      <c r="O259" s="98">
        <v>8</v>
      </c>
      <c r="P259" s="99" t="s">
        <v>114</v>
      </c>
    </row>
    <row r="260" spans="1:16" s="6" customFormat="1" ht="13.5" customHeight="1">
      <c r="A260" s="44" t="s">
        <v>605</v>
      </c>
      <c r="B260" s="44" t="s">
        <v>109</v>
      </c>
      <c r="C260" s="44" t="s">
        <v>110</v>
      </c>
      <c r="D260" s="45" t="s">
        <v>606</v>
      </c>
      <c r="E260" s="46" t="s">
        <v>607</v>
      </c>
      <c r="F260" s="44" t="s">
        <v>150</v>
      </c>
      <c r="G260" s="47">
        <v>1</v>
      </c>
      <c r="H260" s="72">
        <v>0</v>
      </c>
      <c r="I260" s="81">
        <f t="shared" si="21"/>
        <v>0</v>
      </c>
      <c r="J260" s="82">
        <v>0</v>
      </c>
      <c r="K260" s="47">
        <f t="shared" si="22"/>
        <v>0</v>
      </c>
      <c r="L260" s="82">
        <v>0</v>
      </c>
      <c r="M260" s="47">
        <f t="shared" si="23"/>
        <v>0</v>
      </c>
      <c r="N260" s="89">
        <v>20</v>
      </c>
      <c r="O260" s="98">
        <v>8</v>
      </c>
      <c r="P260" s="99" t="s">
        <v>114</v>
      </c>
    </row>
    <row r="261" spans="1:16" s="6" customFormat="1" ht="13.5" customHeight="1">
      <c r="A261" s="44" t="s">
        <v>608</v>
      </c>
      <c r="B261" s="44" t="s">
        <v>109</v>
      </c>
      <c r="C261" s="44" t="s">
        <v>110</v>
      </c>
      <c r="D261" s="45" t="s">
        <v>609</v>
      </c>
      <c r="E261" s="46" t="s">
        <v>610</v>
      </c>
      <c r="F261" s="44" t="s">
        <v>150</v>
      </c>
      <c r="G261" s="47">
        <v>1</v>
      </c>
      <c r="H261" s="72">
        <v>0</v>
      </c>
      <c r="I261" s="81">
        <f t="shared" si="21"/>
        <v>0</v>
      </c>
      <c r="J261" s="82">
        <v>0</v>
      </c>
      <c r="K261" s="47">
        <f t="shared" si="22"/>
        <v>0</v>
      </c>
      <c r="L261" s="82">
        <v>0</v>
      </c>
      <c r="M261" s="47">
        <f t="shared" si="23"/>
        <v>0</v>
      </c>
      <c r="N261" s="89">
        <v>20</v>
      </c>
      <c r="O261" s="98">
        <v>8</v>
      </c>
      <c r="P261" s="99" t="s">
        <v>114</v>
      </c>
    </row>
    <row r="262" spans="1:16" s="6" customFormat="1" ht="13.5" customHeight="1">
      <c r="A262" s="44" t="s">
        <v>611</v>
      </c>
      <c r="B262" s="44" t="s">
        <v>109</v>
      </c>
      <c r="C262" s="44" t="s">
        <v>110</v>
      </c>
      <c r="D262" s="45" t="s">
        <v>612</v>
      </c>
      <c r="E262" s="46" t="s">
        <v>613</v>
      </c>
      <c r="F262" s="44" t="s">
        <v>150</v>
      </c>
      <c r="G262" s="47">
        <v>3</v>
      </c>
      <c r="H262" s="72">
        <v>0</v>
      </c>
      <c r="I262" s="81">
        <f t="shared" si="21"/>
        <v>0</v>
      </c>
      <c r="J262" s="82">
        <v>0</v>
      </c>
      <c r="K262" s="47">
        <f t="shared" si="22"/>
        <v>0</v>
      </c>
      <c r="L262" s="82">
        <v>0</v>
      </c>
      <c r="M262" s="47">
        <f t="shared" si="23"/>
        <v>0</v>
      </c>
      <c r="N262" s="89">
        <v>20</v>
      </c>
      <c r="O262" s="98">
        <v>8</v>
      </c>
      <c r="P262" s="99" t="s">
        <v>114</v>
      </c>
    </row>
    <row r="263" spans="1:16" s="24" customFormat="1" ht="12.75" customHeight="1">
      <c r="A263" s="41"/>
      <c r="B263" s="63" t="s">
        <v>62</v>
      </c>
      <c r="C263" s="41"/>
      <c r="D263" s="64" t="s">
        <v>464</v>
      </c>
      <c r="E263" s="64" t="s">
        <v>614</v>
      </c>
      <c r="F263" s="41"/>
      <c r="G263" s="41"/>
      <c r="H263" s="71"/>
      <c r="I263" s="85">
        <f>I264</f>
        <v>0</v>
      </c>
      <c r="J263" s="41"/>
      <c r="K263" s="86">
        <f>K264</f>
        <v>0</v>
      </c>
      <c r="L263" s="41"/>
      <c r="M263" s="86">
        <f>M264</f>
        <v>0</v>
      </c>
      <c r="N263" s="71"/>
      <c r="O263" s="41"/>
      <c r="P263" s="64" t="s">
        <v>114</v>
      </c>
    </row>
    <row r="264" spans="1:16" s="6" customFormat="1" ht="13.5" customHeight="1">
      <c r="A264" s="48" t="s">
        <v>615</v>
      </c>
      <c r="B264" s="48" t="s">
        <v>136</v>
      </c>
      <c r="C264" s="48" t="s">
        <v>155</v>
      </c>
      <c r="D264" s="49" t="s">
        <v>616</v>
      </c>
      <c r="E264" s="50" t="s">
        <v>617</v>
      </c>
      <c r="F264" s="48" t="s">
        <v>123</v>
      </c>
      <c r="G264" s="51">
        <v>10473.733</v>
      </c>
      <c r="H264" s="73">
        <v>0</v>
      </c>
      <c r="I264" s="83">
        <f>ROUND(G264*H264,2)</f>
        <v>0</v>
      </c>
      <c r="J264" s="84">
        <v>0</v>
      </c>
      <c r="K264" s="51">
        <f>G264*J264</f>
        <v>0</v>
      </c>
      <c r="L264" s="84">
        <v>0</v>
      </c>
      <c r="M264" s="51">
        <f>G264*L264</f>
        <v>0</v>
      </c>
      <c r="N264" s="90">
        <v>20</v>
      </c>
      <c r="O264" s="100">
        <v>4</v>
      </c>
      <c r="P264" s="52" t="s">
        <v>117</v>
      </c>
    </row>
    <row r="265" spans="1:16" s="25" customFormat="1" ht="12.75" customHeight="1">
      <c r="A265" s="65"/>
      <c r="B265" s="65"/>
      <c r="C265" s="65"/>
      <c r="D265" s="65"/>
      <c r="E265" s="66" t="s">
        <v>87</v>
      </c>
      <c r="F265" s="65"/>
      <c r="G265" s="65"/>
      <c r="H265" s="75"/>
      <c r="I265" s="87">
        <f>I14</f>
        <v>0</v>
      </c>
      <c r="J265" s="65"/>
      <c r="K265" s="88">
        <f>K14</f>
        <v>0</v>
      </c>
      <c r="L265" s="65"/>
      <c r="M265" s="88">
        <f>M14</f>
        <v>0</v>
      </c>
      <c r="N265" s="75"/>
      <c r="O265" s="65"/>
      <c r="P265" s="65"/>
    </row>
  </sheetData>
  <sheetProtection password="CC35" sheet="1" objects="1" scenarios="1"/>
  <printOptions horizontalCentered="1"/>
  <pageMargins left="0.5905511975288391" right="0.5905511975288391" top="0.5905511975288391" bottom="0.5905511975288391" header="0" footer="0"/>
  <pageSetup fitToHeight="999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6384" width="9.00390625" style="1" customWidth="1"/>
  </cols>
  <sheetData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VP</cp:lastModifiedBy>
  <dcterms:modified xsi:type="dcterms:W3CDTF">2013-01-09T14:23:26Z</dcterms:modified>
  <cp:category/>
  <cp:version/>
  <cp:contentType/>
  <cp:contentStatus/>
</cp:coreProperties>
</file>