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1 - Stavení část" sheetId="2" r:id="rId2"/>
    <sheet name="002 - Ostatní a vedlejší ..." sheetId="3" r:id="rId3"/>
    <sheet name="Pokyny pro vyplnění" sheetId="4" r:id="rId4"/>
  </sheets>
  <definedNames>
    <definedName name="_xlnm._FilterDatabase" localSheetId="1" hidden="1">'001 - Stavení část'!$C$90:$K$90</definedName>
    <definedName name="_xlnm._FilterDatabase" localSheetId="2" hidden="1">'002 - Ostatní a vedlejší ...'!$C$84:$K$84</definedName>
    <definedName name="_xlnm.Print_Titles" localSheetId="1">'001 - Stavení část'!$90:$90</definedName>
    <definedName name="_xlnm.Print_Titles" localSheetId="2">'002 - Ostatní a vedlejší ...'!$84:$84</definedName>
    <definedName name="_xlnm.Print_Titles" localSheetId="0">'Rekapitulace stavby'!$49:$49</definedName>
    <definedName name="_xlnm.Print_Area" localSheetId="1">'001 - Stavení část'!$C$4:$J$38,'001 - Stavení část'!$C$44:$J$70,'001 - Stavení část'!$C$76:$K$547</definedName>
    <definedName name="_xlnm.Print_Area" localSheetId="2">'002 - Ostatní a vedlejší ...'!$C$4:$J$38,'002 - Ostatní a vedlejší ...'!$C$44:$J$64,'002 - Ostatní a vedlejší ...'!$C$70:$K$138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<sst xmlns="http://schemas.openxmlformats.org/spreadsheetml/2006/main" count="4841" uniqueCount="1044">
  <si>
    <t>Export VZ</t>
  </si>
  <si>
    <t>List obsahuje:</t>
  </si>
  <si>
    <t>3.0</t>
  </si>
  <si>
    <t>False</t>
  </si>
  <si>
    <t>{92CC7E3A-7DEF-40F5-8627-9C84B94827D3}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</si>
  <si>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</si>
  <si>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</si>
  <si>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</si>
  <si>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</si>
  <si>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</si>
  <si>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</si>
  <si>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</si>
  <si>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</si>
  <si>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</si>
  <si>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Hydroprojekt-315004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</si>
  <si>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</si>
  <si>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</si>
  <si>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veřejné kanalizační sítě v areálu DIZ v Ostravě - Vítkovicích</t>
  </si>
  <si>
    <t>0,1</t>
  </si>
  <si>
    <t>KSO:</t>
  </si>
  <si>
    <t>CC-CZ:</t>
  </si>
  <si>
    <t>1</t>
  </si>
  <si>
    <t>Místo:</t>
  </si>
  <si>
    <t xml:space="preserve"> </t>
  </si>
  <si>
    <t>Datum:</t>
  </si>
  <si>
    <t>24.03.2015</t>
  </si>
  <si>
    <t>10</t>
  </si>
  <si>
    <t>100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</si>
  <si>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</si>
  <si>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</si>
  <si>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</si>
  <si>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</si>
  <si>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</si>
  <si>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</si>
  <si>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</si>
  <si>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Hydro-Koneko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</si>
  <si>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</si>
  <si>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</si>
  <si>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</si>
  <si>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</si>
  <si>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</si>
  <si>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</si>
  <si>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</si>
  <si>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</si>
  <si>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</si>
  <si>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</si>
  <si>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</si>
  <si>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</si>
  <si>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</si>
  <si>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</si>
  <si>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</si>
  <si>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</si>
  <si>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</si>
  <si>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</si>
  <si>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</si>
  <si>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</si>
  <si>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</si>
  <si>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</si>
  <si>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</si>
  <si>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</si>
  <si>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</si>
  <si>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</si>
  <si>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</si>
  <si>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</si>
  <si>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</si>
  <si>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</si>
  <si>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</si>
  <si>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</si>
  <si>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</si>
  <si>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</si>
  <si>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</si>
  <si>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</si>
  <si>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</si>
  <si>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</si>
  <si>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</si>
  <si>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</si>
  <si>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</si>
  <si>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</si>
  <si>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{54CECA38-D1D4-490A-BECC-99D102DBF33E}</t>
  </si>
  <si>
    <t>2</t>
  </si>
  <si>
    <t>001</t>
  </si>
  <si>
    <t>Stavení část</t>
  </si>
  <si>
    <t>Soupis</t>
  </si>
  <si>
    <t>{5330F074-17D6-4FF8-8413-74F7A3FC20B2}</t>
  </si>
  <si>
    <t>002</t>
  </si>
  <si>
    <t>Ostatní a vedlejší náklady</t>
  </si>
  <si>
    <t>{19014A2F-07CD-4A01-BA2A-C0DE99748650}</t>
  </si>
  <si>
    <t>Zpět na list:</t>
  </si>
  <si>
    <t>KRYCÍ LIST SOUPISU</t>
  </si>
  <si>
    <t>Objekt:</t>
  </si>
  <si>
    <t>01 - Rozšíření veřejné kanalizační sítě v areálu DIZ v Ostravě - Vítkovicích</t>
  </si>
  <si>
    <t>Soupis:</t>
  </si>
  <si>
    <t>001 - Stavení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</si>
  <si>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</si>
  <si>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</si>
  <si>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</si>
  <si>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</si>
  <si>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</si>
  <si>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</si>
  <si>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</si>
  <si>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</si>
  <si>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</si>
  <si>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</si>
  <si>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</si>
  <si>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</si>
  <si>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</si>
  <si>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</si>
  <si>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</si>
  <si>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</si>
  <si>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</si>
  <si>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</si>
  <si>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</si>
  <si>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</si>
  <si>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</si>
  <si>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</si>
  <si>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</si>
  <si>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</si>
  <si>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</si>
  <si>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</si>
  <si>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</si>
  <si>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</si>
  <si>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</si>
  <si>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</si>
  <si>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</si>
  <si>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</si>
  <si>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</si>
  <si>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</si>
  <si>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113106061</t>
  </si>
  <si>
    <t>Rozebrání dlažeb při překopech vozovek z drobných kostek do lože z kameniva plochy do 15 m2</t>
  </si>
  <si>
    <t>m2</t>
  </si>
  <si>
    <t>CS ÚRS 2015 01</t>
  </si>
  <si>
    <t>4</t>
  </si>
  <si>
    <t>1643766389</t>
  </si>
  <si>
    <t>PP</t>
  </si>
  <si>
    <t>Rozebrání dlažeb při překopech inženýrských sítí plochy do 15 m2 s přemístěním hmot na skládku na vzdálenost do 3 m nebo s naložením na dopravní prostředek vozovek a ploch, s jakoukoliv výplní spár z drobných kostek nebo odseků kladených do lože z kameniva těženého</t>
  </si>
  <si>
    <t>VV</t>
  </si>
  <si>
    <t>113106121</t>
  </si>
  <si>
    <t>Rozebrání dlažeb komunikací pro pěší z betonových nebo kamenných dlaždic - zatravňovací dlažba</t>
  </si>
  <si>
    <t>543773783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</si>
  <si>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</si>
  <si>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</t>
  </si>
  <si>
    <t>Poznámka k položce:
viz TZ př. č. D.1-1.1 a v.č. D.1-1.2-7</t>
  </si>
  <si>
    <t>"zatravňovací dlažba" 12,5*1,25</t>
  </si>
  <si>
    <t>nad rámec dle obnovy povrchů</t>
  </si>
  <si>
    <t>90,6-15,625</t>
  </si>
  <si>
    <t>Součet</t>
  </si>
  <si>
    <t>3</t>
  </si>
  <si>
    <t>113106123</t>
  </si>
  <si>
    <t>Rozebrání dlažeb komunikací pro pěší ze zámkových dlaždic - zámková dlažba</t>
  </si>
  <si>
    <t>1580656197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</si>
  <si>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</si>
  <si>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"zámková dlažba" 27,6*1,25</t>
  </si>
  <si>
    <t>138,6-34,5</t>
  </si>
  <si>
    <t>113107222</t>
  </si>
  <si>
    <t>Odstranění podkladu pl přes 200 m2 z kameniva drceného tl 200 mm (zatravňovací + zámková dlažba)</t>
  </si>
  <si>
    <t>-2027892911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</si>
  <si>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</si>
  <si>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viz rozebraní dlažeb</t>
  </si>
  <si>
    <t>90,6+138,6</t>
  </si>
  <si>
    <t>5</t>
  </si>
  <si>
    <t>113107224</t>
  </si>
  <si>
    <t>Odstranění podkladu pl přes 200 m2 z kameniva drceného tl 400 mm (asfalt+zpevněná cesta)</t>
  </si>
  <si>
    <t>-1238750317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</si>
  <si>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</si>
  <si>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"asfalt" 162,9*1,25</t>
  </si>
  <si>
    <t>"zpevněná cesta" 51,6*1,25</t>
  </si>
  <si>
    <t>"asfaltová cesta DIZ" 318-203,625</t>
  </si>
  <si>
    <t>"příjezd ke garážím" 129,1-64,5</t>
  </si>
  <si>
    <t>6</t>
  </si>
  <si>
    <t>113154124</t>
  </si>
  <si>
    <t>Frézování živičného krytu do tl 100 mm pruh š 1 m pl do 500 m2 bez překážek v trase - asfalt</t>
  </si>
  <si>
    <t>-182431230</t>
  </si>
  <si>
    <t>Frézování živičného podkladu nebo krytu s naložením na dopravní prostředek plochy do 500 m2 bez překážek v trase pruhu šířky přes 0,5 m do 1 m, tloušťky vrstvy 100 mm</t>
  </si>
  <si>
    <t>"asfalt" 186,2</t>
  </si>
  <si>
    <t>"zpevněné plochy v DIZ" 318-203,625</t>
  </si>
  <si>
    <t>7</t>
  </si>
  <si>
    <t>113201111</t>
  </si>
  <si>
    <t>Vytrhání obrub chodníkových ležatých</t>
  </si>
  <si>
    <t>m</t>
  </si>
  <si>
    <t>-138518177</t>
  </si>
  <si>
    <t>Vytrhání obrub s vybouráním lože, s přemístěním hmot na skládku na vzdálenost do 3 m nebo s naložením na dopravní prostředek chodníkových ležatých</t>
  </si>
  <si>
    <t>8</t>
  </si>
  <si>
    <t>115,1</t>
  </si>
  <si>
    <t>Zřízení dočasné čerpací studny, vč. dodání materiálu, vč. odstranění</t>
  </si>
  <si>
    <t>ks</t>
  </si>
  <si>
    <t>1358700152</t>
  </si>
  <si>
    <t>9</t>
  </si>
  <si>
    <t>115101201</t>
  </si>
  <si>
    <t>Čerpání vody na dopravní výšku do 10 m průměrný přítok do 500 l/min</t>
  </si>
  <si>
    <t>hod</t>
  </si>
  <si>
    <t>2121903563</t>
  </si>
  <si>
    <t>Čerpání vody na dopravní výšku do 10 m s uvažovaným průměrným přítokem do 500 l/min</t>
  </si>
  <si>
    <t>24*45</t>
  </si>
  <si>
    <t>115101301</t>
  </si>
  <si>
    <t>Pohotovost čerpací soupravy pro dopravní výšku do 10 m přítok do 500 l/min</t>
  </si>
  <si>
    <t>den</t>
  </si>
  <si>
    <t>201868391</t>
  </si>
  <si>
    <t>Pohotovost záložní čerpací soupravy pro dopravní výšku do 10 m s uvažovaným průměrným přítokem do 500 l/min</t>
  </si>
  <si>
    <t>11</t>
  </si>
  <si>
    <t>119001401</t>
  </si>
  <si>
    <t>Dočasné zajištění potrubí ocelového nebo litinového DN do 200</t>
  </si>
  <si>
    <t>-1380160880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</si>
  <si>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</si>
  <si>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1,25*4</t>
  </si>
  <si>
    <t>12</t>
  </si>
  <si>
    <t>119001421</t>
  </si>
  <si>
    <t>Dočasné zajištění kabelů a kabelových tratí ze 3 volně ložených kabelů</t>
  </si>
  <si>
    <t>-2051410293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</si>
  <si>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</si>
  <si>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1,25*15</t>
  </si>
  <si>
    <t>13</t>
  </si>
  <si>
    <t>121101101</t>
  </si>
  <si>
    <t>Sejmutí ornice s přemístěním na vzdálenost do 50 m</t>
  </si>
  <si>
    <t>m3</t>
  </si>
  <si>
    <t>103420056</t>
  </si>
  <si>
    <t>Sejmutí ornice nebo lesní půdy s vodorovným přemístěním na hromady v místě upotřebení nebo na dočasné či trvalé skládky se složením, na vzdálenost do 50 m</t>
  </si>
  <si>
    <t>tl.150mm</t>
  </si>
  <si>
    <t>"trávník" 12*1,25*0,15</t>
  </si>
  <si>
    <t>"volný terén" 54,8*1,25*0,15</t>
  </si>
  <si>
    <t>14</t>
  </si>
  <si>
    <t>130001101</t>
  </si>
  <si>
    <t>Příplatek za ztížení vykopávky v blízkosti podzemního vedení - ručně</t>
  </si>
  <si>
    <t>37059425</t>
  </si>
  <si>
    <t>Příplatek k cenám hloubených vykopávek za ztížení vykopávky v blízkosti podzemního vedení nebo výbušnin pro jakoukoliv třídu horniny</t>
  </si>
  <si>
    <t>(15+4)*1,25*2,6</t>
  </si>
  <si>
    <t>131201201</t>
  </si>
  <si>
    <t>Hloubení jam zapažených v hornině tř. 3 objemu do 100 m3</t>
  </si>
  <si>
    <t>-519516358</t>
  </si>
  <si>
    <t>Hloubení zapažených jam a zářezů s urovnáním dna do předepsaného profilu a spádu v hornině tř. 3 do 100 m3</t>
  </si>
  <si>
    <t>Poznámka k položce:
viz TZ př. č. D.1-1.1 a v.č. D.1-1.2-7
60% tř. III, 20%tř. IV, 20% tř. V</t>
  </si>
  <si>
    <t>zápichová jáma</t>
  </si>
  <si>
    <t>6,5*3,5*3,05</t>
  </si>
  <si>
    <t>(0,5*0,5*3,05)*2</t>
  </si>
  <si>
    <t>výstupní jáma</t>
  </si>
  <si>
    <t>3,5*3,5*3,35</t>
  </si>
  <si>
    <t>"objem rýh" -(6,5+3,5)*1,25*2,6</t>
  </si>
  <si>
    <t>Mezisoučet</t>
  </si>
  <si>
    <t>79,451/100*60</t>
  </si>
  <si>
    <t>16</t>
  </si>
  <si>
    <t>131201209</t>
  </si>
  <si>
    <t>Příplatek za lepivost u hloubení jam zapažených v hornině tř. 3</t>
  </si>
  <si>
    <t>-1337902316</t>
  </si>
  <si>
    <t>Hloubení zapažených jam a zářezů s urovnáním dna do předepsaného profilu a spádu Příplatek k cenám za lepivost horniny tř. 3</t>
  </si>
  <si>
    <t>47,671/2</t>
  </si>
  <si>
    <t>17</t>
  </si>
  <si>
    <t>131301201</t>
  </si>
  <si>
    <t>Hloubení jam zapažených v hornině tř. 4 objemu do 100 m3</t>
  </si>
  <si>
    <t>-1928201080</t>
  </si>
  <si>
    <t>Hloubení zapažených jam a zářezů s urovnáním dna do předepsaného profilu a spádu v hornině tř. 4 do 100 m3</t>
  </si>
  <si>
    <t>celkový výkop jam viz hor tř.III</t>
  </si>
  <si>
    <t>79,451/100*20</t>
  </si>
  <si>
    <t>18</t>
  </si>
  <si>
    <t>131301209</t>
  </si>
  <si>
    <t>Příplatek za lepivost u hloubení jam zapažených v hornině tř. 4</t>
  </si>
  <si>
    <t>1461143518</t>
  </si>
  <si>
    <t>Hloubení zapažených jam a zářezů s urovnáním dna do předepsaného profilu a spádu Příplatek k cenám za lepivost horniny tř. 4</t>
  </si>
  <si>
    <t>15,89/2</t>
  </si>
  <si>
    <t>19</t>
  </si>
  <si>
    <t>131401201</t>
  </si>
  <si>
    <t>Hloubení jam zapažených v hornině tř. 5 objemu do 100 m3</t>
  </si>
  <si>
    <t>1526847604</t>
  </si>
  <si>
    <t>Hloubení zapažených jam a zářezů s urovnáním dna do předepsaného profilu a spádu v hornině tř. 5 do 100 m3</t>
  </si>
  <si>
    <t>20</t>
  </si>
  <si>
    <t>132201202</t>
  </si>
  <si>
    <t>Hloubení rýh š do 2000 mm v hornině tř. 3 objemu do 1000 m3</t>
  </si>
  <si>
    <t>-1498198695</t>
  </si>
  <si>
    <t>Hloubení zapažených i nezapažených rýh šířky přes 600 do 2 000 mm s urovnáním dna do předepsaného profilu a spádu v hornině tř. 3 přes 100 do 1 000 m3</t>
  </si>
  <si>
    <t>prům hloubka 2,6m, šířka rýhy 1,25m</t>
  </si>
  <si>
    <t>"trávník tl.150mm" 12*1,25*(2,6-0,15)</t>
  </si>
  <si>
    <t>"volný terén tl.150mm" 54,8*1,25*(2,6-0,15)</t>
  </si>
  <si>
    <t>"zámková dlažba tl.180mm" 27,6*1,25*(2,6-0,18)</t>
  </si>
  <si>
    <t>"zatravňovací dlažba tl.180mm" 12,5*1,25*(2,6-0,18)</t>
  </si>
  <si>
    <t>"zpevněná cesta tl.300mm" 51,6*1,25*(2,6-0,3)</t>
  </si>
  <si>
    <t>"asfaltová cesta tl.450mm" 162,9*1,25*(2,6-0,45)</t>
  </si>
  <si>
    <t>"Rozšíření pro šachty 5%" 912,022*1,05</t>
  </si>
  <si>
    <t>60% hor tř.III</t>
  </si>
  <si>
    <t>957,623/100*60</t>
  </si>
  <si>
    <t>132201209</t>
  </si>
  <si>
    <t>Příplatek za lepivost k hloubení rýh š do 2000 mm v hornině tř. 3</t>
  </si>
  <si>
    <t>1578893292</t>
  </si>
  <si>
    <t>Hloubení zapažených i nezapažených rýh šířky přes 600 do 2 000 mm s urovnáním dna do předepsaného profilu a spádu v hornině tř. 3 Příplatek k cenám za lepivost horniny tř. 3</t>
  </si>
  <si>
    <t>574,574/2</t>
  </si>
  <si>
    <t>22</t>
  </si>
  <si>
    <t>132301202</t>
  </si>
  <si>
    <t>Hloubení rýh š do 2000 mm v hornině tř. 4 objemu do 1000 m3</t>
  </si>
  <si>
    <t>2108679520</t>
  </si>
  <si>
    <t>Hloubení zapažených i nezapažených rýh šířky přes 600 do 2 000 mm s urovnáním dna do předepsaného profilu a spádu v hornině tř. 4 přes 100 do 1 000 m3</t>
  </si>
  <si>
    <t>celkový výkop rýh viz hor tř.III</t>
  </si>
  <si>
    <t>957,623/100*20</t>
  </si>
  <si>
    <t>23</t>
  </si>
  <si>
    <t>132301209</t>
  </si>
  <si>
    <t>Příplatek za lepivost k hloubení rýh š do 2000 mm v hornině tř. 4</t>
  </si>
  <si>
    <t>215855550</t>
  </si>
  <si>
    <t>Hloubení zapažených i nezapažených rýh šířky přes 600 do 2 000 mm s urovnáním dna do předepsaného profilu a spádu v hornině tř. 4 Příplatek k cenám za lepivost horniny tř. 4</t>
  </si>
  <si>
    <t>191,525/2</t>
  </si>
  <si>
    <t>24</t>
  </si>
  <si>
    <t>132401201</t>
  </si>
  <si>
    <t>Hloubení rýh š do 2000 mm v hornině tř. 5</t>
  </si>
  <si>
    <t>1627422232</t>
  </si>
  <si>
    <t>Hloubení zapažených i nezapažených rýh šířky přes 600 do 2 000 mm s urovnáním dna do předepsaného profilu a spádu s použitím trhavin v hornině tř. 5 pro jakékoliv množství</t>
  </si>
  <si>
    <t>25</t>
  </si>
  <si>
    <t>141721100R</t>
  </si>
  <si>
    <t>Protlačení ocelové chráničky DN 600 pod kolejištěm v hornině tř. 3 až 5</t>
  </si>
  <si>
    <t>-367409386</t>
  </si>
  <si>
    <t>26</t>
  </si>
  <si>
    <t>M</t>
  </si>
  <si>
    <t>140111100R</t>
  </si>
  <si>
    <t>trubka ocelová bezešvá hladká jakost 11 353, 630 x 10,0 mm</t>
  </si>
  <si>
    <t>-1766940277</t>
  </si>
  <si>
    <t>trubky bezešvé hladké válcované za tepla v jakosti 11 353 vnější D x tloušťka stěny 324 x 8,0 mm</t>
  </si>
  <si>
    <t>27</t>
  </si>
  <si>
    <t>141721110R</t>
  </si>
  <si>
    <t>Montáž vodící odbjímka z ocel. pásu 60x6mm dl. 470mm (54ks), vč. šroubů M12x60mm a podlažky s maticí (180ks), vč. dodávky materiálů</t>
  </si>
  <si>
    <t>kg</t>
  </si>
  <si>
    <t>1534032700</t>
  </si>
  <si>
    <t>"objímka" 72,33</t>
  </si>
  <si>
    <t>"šrouby a matice" 8,2</t>
  </si>
  <si>
    <t>28</t>
  </si>
  <si>
    <t>151101000R</t>
  </si>
  <si>
    <t>Zřížení pažení stavebních jam, vč. rozepření a vystrojení (pažící boxy, příložené pažení, silniční panely apod.), vč. odstranění</t>
  </si>
  <si>
    <t>1680874843</t>
  </si>
  <si>
    <t>"zápichová jáma" 2*(6,5+3,5)*3,05</t>
  </si>
  <si>
    <t>(0,5*3)*3,05*2</t>
  </si>
  <si>
    <t>"výstupní" 2*(3,5+3,5)*3,35</t>
  </si>
  <si>
    <t>29</t>
  </si>
  <si>
    <t>151101102</t>
  </si>
  <si>
    <t>Zřízení příložného pažení a rozepření stěn rýh hl do 4 m</t>
  </si>
  <si>
    <t>-1698068551</t>
  </si>
  <si>
    <t>Zřízení pažení a rozepření stěn rýh pro podzemní vedení pro všechny šířky rýhy příložné pro jakoukoliv mezerovitost, hloubky do 4 m</t>
  </si>
  <si>
    <t>potrubí</t>
  </si>
  <si>
    <t>(339-17,6)*2,6*2</t>
  </si>
  <si>
    <t>30</t>
  </si>
  <si>
    <t>151101112</t>
  </si>
  <si>
    <t>Odstranění příložného pažení a rozepření stěn rýh hl do 4 m</t>
  </si>
  <si>
    <t>1491734220</t>
  </si>
  <si>
    <t>Odstranění pažení a rozepření stěn rýh pro podzemní vedení s uložením materiálu na vzdálenost do 3 m od kraje výkopu příložné, hloubky přes 2 do 4 m</t>
  </si>
  <si>
    <t>31</t>
  </si>
  <si>
    <t>161101102</t>
  </si>
  <si>
    <t>Svislé přemístění výkopku z horniny tř. 1 až 4 hl výkopu do 4 m</t>
  </si>
  <si>
    <t>-111728399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</si>
  <si>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</si>
  <si>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 rýhviz hor tř.III</t>
  </si>
  <si>
    <t>957,623*0,55</t>
  </si>
  <si>
    <t>79,451*0,55</t>
  </si>
  <si>
    <t>32</t>
  </si>
  <si>
    <t>162701105</t>
  </si>
  <si>
    <t>Vodorovné přemístění do 10000 m výkopku/sypaniny z horniny tř. 1 až 4</t>
  </si>
  <si>
    <t>-574643842</t>
  </si>
  <si>
    <t>Vodorovné přemístění výkopku nebo sypaniny po suchu na obvyklém dopravním prostředku, bez naložení výkopku, avšak se složením bez rozhrnutí z horniny tř. 1 až 4 na vzdálenost přes 9 000 do 10 000 m</t>
  </si>
  <si>
    <t>výkop jam</t>
  </si>
  <si>
    <t>47,671+15,89+15,89</t>
  </si>
  <si>
    <t>výkop rýh</t>
  </si>
  <si>
    <t>574,574+191,525+191,525</t>
  </si>
  <si>
    <t>zásyp výkopkem</t>
  </si>
  <si>
    <t>"trávník tl.150mm" -12*1,25*(2,6-0,15-0,15-0,6)</t>
  </si>
  <si>
    <t>"volný terén tl.150mm" -54,8*1,25*(2,6-0,15-0,15-0,6)</t>
  </si>
  <si>
    <t>zbylá ornice ze sejnutí</t>
  </si>
  <si>
    <t>12,525-(68*0,15)</t>
  </si>
  <si>
    <t>33</t>
  </si>
  <si>
    <t>171201201</t>
  </si>
  <si>
    <t>Uložení sypaniny na skládky</t>
  </si>
  <si>
    <t>-1862771439</t>
  </si>
  <si>
    <t>34</t>
  </si>
  <si>
    <t>171201211</t>
  </si>
  <si>
    <t>Poplatek za uložení odpadu ze sypaniny na skládce (skládkovné)</t>
  </si>
  <si>
    <t>t</t>
  </si>
  <si>
    <t>1797304310</t>
  </si>
  <si>
    <t>Uložení sypaniny poplatek za uložení sypaniny na skládce (skládkovné)</t>
  </si>
  <si>
    <t>897,45*1,8 'Přepočtené koeficientem množství</t>
  </si>
  <si>
    <t>35</t>
  </si>
  <si>
    <t>174101101</t>
  </si>
  <si>
    <t>Zásyp jam, šachet rýh nebo kolem objektů sypaninou se zhutněním</t>
  </si>
  <si>
    <t>83294728</t>
  </si>
  <si>
    <t>Zásyp sypaninou z jakékoliv horniny s uložením výkopku ve vrstvách se zhutněním jam, šachet, rýh nebo kolem objektů v těchto vykopávkách</t>
  </si>
  <si>
    <t>lóže ze štěrkopísku</t>
  </si>
  <si>
    <t>-2,387</t>
  </si>
  <si>
    <t>podkladní desky</t>
  </si>
  <si>
    <t>-1,339</t>
  </si>
  <si>
    <t>sedlové lóže betonové</t>
  </si>
  <si>
    <t>-59,625</t>
  </si>
  <si>
    <t>obsyp potrubí</t>
  </si>
  <si>
    <t>-241,050</t>
  </si>
  <si>
    <t>36</t>
  </si>
  <si>
    <t>583441970</t>
  </si>
  <si>
    <t>štěrkodrť frakce 0-63 přírodní materiál</t>
  </si>
  <si>
    <t>-685872450</t>
  </si>
  <si>
    <t>kamenivo přírodní drcené hutné pro stavební účely PDK (drobné, hrubé a štěrkodrť) štěrkodrtě ČSN EN 13043 frakce   0-63   MN  Luleč</t>
  </si>
  <si>
    <t>"zámková dlažba tl.180mm" 27,6*1,25*(2,6-0,18-0,15-0,6)</t>
  </si>
  <si>
    <t>"zatravňovací dlažba tl.180mm" 12,5*1,25*(2,6-0,18-0,15-0,6)</t>
  </si>
  <si>
    <t>"zpevněná cesta tl.300mm" 51,6*1,25*(2,6-0,3-0,15-0,6)</t>
  </si>
  <si>
    <t>"asfaltová cesta tl.450mm" 162,9*1,25*(2,6-0,45-0,15-0,6)</t>
  </si>
  <si>
    <t>468,759*2 'Přepočtené koeficientem množství</t>
  </si>
  <si>
    <t>37</t>
  </si>
  <si>
    <t>175111101</t>
  </si>
  <si>
    <t>Obsypání potrubí ručně sypaninou bez prohození, uloženou do 3 m</t>
  </si>
  <si>
    <t>192627572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</si>
  <si>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</si>
  <si>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protlak 17,6m</t>
  </si>
  <si>
    <t>(339-17,6)*1,25*0,6</t>
  </si>
  <si>
    <t>38</t>
  </si>
  <si>
    <t>583313400</t>
  </si>
  <si>
    <t>kamenivo těžené drobné frakce 0-4 přírodní</t>
  </si>
  <si>
    <t>755914419</t>
  </si>
  <si>
    <t>kamenivo přírodní těžené pro stavební účely  PTK  (drobné, hrubé, štěrkopísky) kamenivo těžené drobné D&lt;=2 mm (ČSN EN 13043 ) D&lt;=4 mm (ČSN EN 12620, ČSN EN 13139 ) d=0 mm, D&lt;=6,3 mm (ČSN EN 13242) frakce  0-4  praná pískovna Bratčice</t>
  </si>
  <si>
    <t>241,05*2 'Přepočtené koeficientem množství</t>
  </si>
  <si>
    <t>39</t>
  </si>
  <si>
    <t>181301102</t>
  </si>
  <si>
    <t>Rozprostření ornice tl vrstvy do 150 mm pl do 500 m2 v rovině nebo ve svahu do 1:5</t>
  </si>
  <si>
    <t>1858124029</t>
  </si>
  <si>
    <t>Rozprostření a urovnání ornice v rovině nebo ve svahu sklonu do 1:5 při souvislé ploše do 500 m2, tl. vrstvy přes 100 do 150 mm</t>
  </si>
  <si>
    <t>"zelená plocha" 68</t>
  </si>
  <si>
    <t>40</t>
  </si>
  <si>
    <t>181,1R</t>
  </si>
  <si>
    <t>Zatravnění a ohumusování, vč. dodávky materiálů a zalití vodou</t>
  </si>
  <si>
    <t>-251939018</t>
  </si>
  <si>
    <t>Zakládání</t>
  </si>
  <si>
    <t>41</t>
  </si>
  <si>
    <t>212755214</t>
  </si>
  <si>
    <t>Trativody z drenážních trubek plastových flexibilních D 100 mm bez lože</t>
  </si>
  <si>
    <t>1872327255</t>
  </si>
  <si>
    <t>Trativody bez lože z drenážních trubek plastových flexibilních D 100 mm</t>
  </si>
  <si>
    <t>339-17,6</t>
  </si>
  <si>
    <t>Vodorovné konstrukce</t>
  </si>
  <si>
    <t>42</t>
  </si>
  <si>
    <t>451573111</t>
  </si>
  <si>
    <t>Lože pod potrubí a šachty otevřený výkop ze štěrkopísku</t>
  </si>
  <si>
    <t>1683940756</t>
  </si>
  <si>
    <t>Lože pod potrubí, stoky a drobné objekty v otevřeném výkopu z písku a štěrkopísku do 63 mm</t>
  </si>
  <si>
    <t>klasická šachta</t>
  </si>
  <si>
    <t>(3,14*0,75*0,75*0,1)*9</t>
  </si>
  <si>
    <t>šachta se skluzem</t>
  </si>
  <si>
    <t>(3,14*0,75*0,75*0,1)+(1*1,1*0,1)</t>
  </si>
  <si>
    <t>pod ocel. chráničku</t>
  </si>
  <si>
    <t>(21-17,6)*1,5*0,1</t>
  </si>
  <si>
    <t>43</t>
  </si>
  <si>
    <t>452112111</t>
  </si>
  <si>
    <t>Osazení betonových prstenců nebo rámů v do 100 mm</t>
  </si>
  <si>
    <t>kus</t>
  </si>
  <si>
    <t>1793860108</t>
  </si>
  <si>
    <t>Osazení betonových dílců prstenců nebo rámů pod poklopy a mříže, výšky do 100 mm</t>
  </si>
  <si>
    <t>10+6+3</t>
  </si>
  <si>
    <t>44</t>
  </si>
  <si>
    <t>592241750R</t>
  </si>
  <si>
    <t>prstenec betonový vyrovnávací AR-V 625/60/120 62,5x6x12 cm</t>
  </si>
  <si>
    <t>1501292926</t>
  </si>
  <si>
    <t>prefabrikáty pro vstupní šachty a drenážní šachtice (betonové a železobetonové) šachty pro odpadní kanály a potrubí uložená v zemi prstenec vyrovnávací AR-V 625/60/120     62,5 x 6 x 12</t>
  </si>
  <si>
    <t>45</t>
  </si>
  <si>
    <t>592241760R</t>
  </si>
  <si>
    <t>prstenec betonový vyrovnávací AR-V 625/80/120 62,5x8x12 cm</t>
  </si>
  <si>
    <t>-241130181</t>
  </si>
  <si>
    <t>prefabrikáty pro vstupní šachty a drenážní šachtice (betonové a železobetonové) šachty pro odpadní kanály a potrubí uložená v zemi prstenec vyrovnávací AR-V 625/80/120     62,5 x 8 x 12</t>
  </si>
  <si>
    <t>46</t>
  </si>
  <si>
    <t>592241770R</t>
  </si>
  <si>
    <t>prstenec betonový vyrovnávací AR-V 625/100/120 62,5x10x12 cm</t>
  </si>
  <si>
    <t>562486484</t>
  </si>
  <si>
    <t>prefabrikáty pro vstupní šachty a drenážní šachtice (betonové a železobetonové) šachty pro odpadní kanály a potrubí uložená v zemi prstenec vyrovnávací AR-V 625/100/120   62,5 x 10 x 12</t>
  </si>
  <si>
    <t>47</t>
  </si>
  <si>
    <t>452311131</t>
  </si>
  <si>
    <t>Podkladní desky z betonu prostého tř. C 12/15 otevřený výkop</t>
  </si>
  <si>
    <t>853505501</t>
  </si>
  <si>
    <t>Podkladní a zajišťovací konstrukce z betonu prostého v otevřeném výkopu desky pod potrubí, stoky a drobné objekty z betonu tř. C 12/15</t>
  </si>
  <si>
    <t>(3,14*0,65*0,65*0,1)*9</t>
  </si>
  <si>
    <t>(3,14*0,65*0,65*0,1)+(0,8*0,9*0,1)</t>
  </si>
  <si>
    <t>48</t>
  </si>
  <si>
    <t>452312131</t>
  </si>
  <si>
    <t>Sedlové lože z betonu prostého tř. C 12/15 otevřený výkop</t>
  </si>
  <si>
    <t>5116552</t>
  </si>
  <si>
    <t>Podkladní a zajišťovací konstrukce z betonu prostého v otevřeném výkopu sedlové lože pod potrubí z betonu tř. C 12/15</t>
  </si>
  <si>
    <t>ocel. chránička 21m</t>
  </si>
  <si>
    <t>(339-21)*1,25*0,15</t>
  </si>
  <si>
    <t>49</t>
  </si>
  <si>
    <t>452351101</t>
  </si>
  <si>
    <t>Bednění podkladních desek nebo bloků nebo sedlového lože otevřený výkop</t>
  </si>
  <si>
    <t>346807016</t>
  </si>
  <si>
    <t>Bednění podkladních a zajišťovacích konstrukcí v otevřeném výkopu desek nebo sedlových loží pod potrubí, stoky a drobné objekty</t>
  </si>
  <si>
    <t>klasicka šachta</t>
  </si>
  <si>
    <t>(2*3,14*0,65*0,1)*9</t>
  </si>
  <si>
    <t>(2*3,14*0,65*0,1)+(0,9+0,8+0,9)*0,1</t>
  </si>
  <si>
    <t>Komunikace pozemní</t>
  </si>
  <si>
    <t>50</t>
  </si>
  <si>
    <t>564871117R</t>
  </si>
  <si>
    <t>Vozovka ze štěrkodrtě ŠD tl. 450 mm (příjezd ke garážím)</t>
  </si>
  <si>
    <t>2106098840</t>
  </si>
  <si>
    <t>Podklad ze štěrkodrti ŠD s rozprostřením a zhutněním, po zhutnění tl. 300 mm</t>
  </si>
  <si>
    <t>viz úprava povrchů</t>
  </si>
  <si>
    <t>129,1</t>
  </si>
  <si>
    <t>51</t>
  </si>
  <si>
    <t>564871118R</t>
  </si>
  <si>
    <t>Podklad ze štěrkodrtě ŠD tl. 350 mm (vozovka a zpevněné plochy v areálu DIZ)</t>
  </si>
  <si>
    <t>1882253383</t>
  </si>
  <si>
    <t>318</t>
  </si>
  <si>
    <t>52</t>
  </si>
  <si>
    <t>564851111</t>
  </si>
  <si>
    <t>Podklad ze štěrkodrtě ŠD do tl 150 mm (zámková + zatravňovací dlažba)</t>
  </si>
  <si>
    <t>168916161</t>
  </si>
  <si>
    <t>Podklad ze štěrkodrti ŠD s rozprostřením a zhutněním, po zhutnění tl. 150 mm</t>
  </si>
  <si>
    <t>138,6+90,6</t>
  </si>
  <si>
    <t>53</t>
  </si>
  <si>
    <t>565145111</t>
  </si>
  <si>
    <t>Asfaltový beton vrstva podkladní ACP 16 (obalované kamenivo OKS) tl 60 mm š do 3 m</t>
  </si>
  <si>
    <t>2078651445</t>
  </si>
  <si>
    <t>Asfaltový beton vrstva podkladní ACP 16 (obalované kamenivo střednězrnné - OKS) s rozprostřením a zhutněním v pruhu šířky do 3 m, po zhutnění tl. 60 mm</t>
  </si>
  <si>
    <t>54</t>
  </si>
  <si>
    <t>573211111</t>
  </si>
  <si>
    <t>Postřik živičný spojovací z asfaltu v množství do 0,70 kg/m2</t>
  </si>
  <si>
    <t>641341855</t>
  </si>
  <si>
    <t>Postřik živičný spojovací bez posypu kamenivem z asfaltu silničního, v množství od 0,50 do 0,70 kg/m2</t>
  </si>
  <si>
    <t>55</t>
  </si>
  <si>
    <t>577134211</t>
  </si>
  <si>
    <t>Asfaltový beton vrstva obrusná ACO 11 (ABS) tř. II tl 40 mm š do 3 m z nemodifikovaného asfaltu</t>
  </si>
  <si>
    <t>1257844989</t>
  </si>
  <si>
    <t>Asfaltový beton vrstva obrusná ACO 11 (ABS) s rozprostřením a se zhutněním z nemodifikovaného asfaltu v pruhu šířky do 3 m tř. II, po zhutnění tl. 40 mm</t>
  </si>
  <si>
    <t>zpevněná plocha asfaltová</t>
  </si>
  <si>
    <t>186,2</t>
  </si>
  <si>
    <t>vozovka a zpevněné plochy v areálu DIZ</t>
  </si>
  <si>
    <t>56</t>
  </si>
  <si>
    <t>596211122</t>
  </si>
  <si>
    <t>Kladení zámkové dlažby komunikací pro pěší tl 60 mm skupiny B pl do 300 m2</t>
  </si>
  <si>
    <t>768656281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</si>
  <si>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</si>
  <si>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viz obnova povrchů</t>
  </si>
  <si>
    <t>138,6</t>
  </si>
  <si>
    <t>57</t>
  </si>
  <si>
    <t>592450380</t>
  </si>
  <si>
    <t>dlažba zámková H-PROFIL HBB 20x16,5x6 cm přírodní</t>
  </si>
  <si>
    <t>-961970535</t>
  </si>
  <si>
    <t>dlaždice betonové dlažba zámková (ČSN EN 1338) dlažba H-PROFIL s fazetou, 1 m2=36 kusů HBB  20 x 16,5 x 6 přírodní</t>
  </si>
  <si>
    <t>138,6*1,05 'Přepočtené koeficientem množství</t>
  </si>
  <si>
    <t>58</t>
  </si>
  <si>
    <t>596411112</t>
  </si>
  <si>
    <t>Kladení dlažby z vegetačních tvárnic komunikací pro pěší tl 80 mm pl do 100 m2</t>
  </si>
  <si>
    <t>125945626</t>
  </si>
  <si>
    <t>Kladení dlažby z betonových vegetačních dlaždic komunikací pro pěší s ložem z kameniva těženého nebo drceného tl. do 40 mm, s vyplněním spár a vegetačních otvorů, s hutněním vibrováním tl. 80 mm, pro plochy přes 50 do 100 m2</t>
  </si>
  <si>
    <t>90,6</t>
  </si>
  <si>
    <t>59</t>
  </si>
  <si>
    <t>592281000R</t>
  </si>
  <si>
    <t xml:space="preserve">tvárnice betonová zatravňovací </t>
  </si>
  <si>
    <t>1656547927</t>
  </si>
  <si>
    <t>prefabrikáty pro komunální stavby a pro terénní úpravu ostatní betonové a železobetonové tvárnice zatravňovací TZX  50/50       50 x 50 x 8</t>
  </si>
  <si>
    <t>90,6*1,05 'Přepočtené koeficientem množství</t>
  </si>
  <si>
    <t>Trubní vedení</t>
  </si>
  <si>
    <t>60</t>
  </si>
  <si>
    <t>831372121</t>
  </si>
  <si>
    <t>Montáž potrubí z trub kameninových hrdlových s integrovaným těsněním výkop sklon do 20 % DN 300</t>
  </si>
  <si>
    <t>-1094138432</t>
  </si>
  <si>
    <t>Montáž potrubí z trub kameninových hrdlových s integrovaným těsněním v otevřeném výkopu ve sklonu do 20 % DN 300</t>
  </si>
  <si>
    <t xml:space="preserve">Poznámka k položce:
viz TZ př. č. D.1-1.1 a v.č. D.1-1.2-7
</t>
  </si>
  <si>
    <t>339</t>
  </si>
  <si>
    <t>61</t>
  </si>
  <si>
    <t>597107110</t>
  </si>
  <si>
    <t>trouba kameninová glazovaná DN300mm L2,50m spojovací systém C Třída 160</t>
  </si>
  <si>
    <t>1649669315</t>
  </si>
  <si>
    <t>trouby kameninové kanalizační hrdlové trouby kameninové glazované s integrovaným spojem stavební délka 2,50 m DN 300 mm     tř.160  C</t>
  </si>
  <si>
    <t>339*1,015 'Přepočtené koeficientem množství</t>
  </si>
  <si>
    <t>62</t>
  </si>
  <si>
    <t>837371221</t>
  </si>
  <si>
    <t>Montáž kameninových tvarovek odbočných s integrovaným těsněním otevřený výkop DN 300</t>
  </si>
  <si>
    <t>1997397648</t>
  </si>
  <si>
    <t>Montáž kameninových tvarovek na potrubí z trub kameninových v otevřeném výkopu s integrovaným těsněním odbočných DN 300</t>
  </si>
  <si>
    <t>odbočky</t>
  </si>
  <si>
    <t>vložka</t>
  </si>
  <si>
    <t>63</t>
  </si>
  <si>
    <t>597117730</t>
  </si>
  <si>
    <t>odbočka kameninová glazovaná jednoduchá kolmá DN300/200 L60cm spojovací systém F/F tř.160/160</t>
  </si>
  <si>
    <t>976551065</t>
  </si>
  <si>
    <t>tvarovky kameninové kanalizační hrdlové s integrovaným spojem odbočky jednoduché kolmé (úhel 90°) DN 300/200 mm  L = 60 cm  C/F tř.160/160</t>
  </si>
  <si>
    <t>34*1,015 'Přepočtené koeficientem množství</t>
  </si>
  <si>
    <t>64</t>
  </si>
  <si>
    <t>597118770</t>
  </si>
  <si>
    <t>vložka kameninová glazovaná šachtová GM DN300mm spojovací systém F, tř.160</t>
  </si>
  <si>
    <t>592236547</t>
  </si>
  <si>
    <t>tvarovky kameninové kanalizační hrdlové s integrovaným spojem vložky šachtové GM (k zabudování do šachet během výroby) DN 300 mm              C tř.160</t>
  </si>
  <si>
    <t>65</t>
  </si>
  <si>
    <t>837371000R</t>
  </si>
  <si>
    <t>Zaslepení kanalizačních odboček před provedením přípojek DN 200 pomocí zátky, vč. dodávky materiálů</t>
  </si>
  <si>
    <t>-374468762</t>
  </si>
  <si>
    <t>Provedení zaslepení kanalizačních odboček před provedením přípojek DN 200 pomocí zátky, vč. dodávky materiálů</t>
  </si>
  <si>
    <t>66</t>
  </si>
  <si>
    <t>892,1</t>
  </si>
  <si>
    <t>Kamerová zkouška, vč. vyhotovení záznamu a protokolu o zkoužce</t>
  </si>
  <si>
    <t>-274601360</t>
  </si>
  <si>
    <t>67</t>
  </si>
  <si>
    <t>892372111</t>
  </si>
  <si>
    <t>Zabezpečení konců potrubí DN do 300 při tlakových zkouškách vodou</t>
  </si>
  <si>
    <t>-230779254</t>
  </si>
  <si>
    <t>Tlakové zkoušky vodou zabezpečení konců potrubí při tlakových zkouškách DN do 300</t>
  </si>
  <si>
    <t>68</t>
  </si>
  <si>
    <t>892381111</t>
  </si>
  <si>
    <t>Tlaková zkouška vodou potrubí DN 250, DN 300 nebo 350, vč. šachet 10ks</t>
  </si>
  <si>
    <t>868114589</t>
  </si>
  <si>
    <t>Tlakové zkoušky vodou na potrubí DN 250, 300 nebo 350</t>
  </si>
  <si>
    <t>69</t>
  </si>
  <si>
    <t>894401211</t>
  </si>
  <si>
    <t>Osazení betonových dílců pro šachty skruží rovných, vč. elastomerového těsnění</t>
  </si>
  <si>
    <t>-816933073</t>
  </si>
  <si>
    <t>skruže</t>
  </si>
  <si>
    <t>6+4+5</t>
  </si>
  <si>
    <t>dna</t>
  </si>
  <si>
    <t>9+1</t>
  </si>
  <si>
    <t>70</t>
  </si>
  <si>
    <t>592241600R</t>
  </si>
  <si>
    <t>skruž betonová s ocelová se stupadly +PE povlakem SR-M 1000/250/120 SP 100x25x12 cm s vodotěsnou úpravou</t>
  </si>
  <si>
    <t>-479718453</t>
  </si>
  <si>
    <t>prefabrikáty pro vstupní šachty a drenážní šachtice (betonové a železobetonové) šachty pro odpadní kanály a potrubí uložená v zemi skruže s ocelovými stupadly s PE povlakem SR-M 1000/250/120 SP  100 x 25 x 12</t>
  </si>
  <si>
    <t>71</t>
  </si>
  <si>
    <t>592241610R</t>
  </si>
  <si>
    <t>skruž betonová s ocelová se stupadly +PE povlakem SR-M 1000/500/120 SP 100x50x12 cm s vodotěsnou úpravou</t>
  </si>
  <si>
    <t>1591626758</t>
  </si>
  <si>
    <t>prefabrikáty pro vstupní šachty a drenážní šachtice (betonové a železobetonové) šachty pro odpadní kanály a potrubí uložená v zemi skruže s ocelovými stupadly s PE povlakem SR-M 1000/500/120 SP  100 x 50 x 12</t>
  </si>
  <si>
    <t>72</t>
  </si>
  <si>
    <t>592241620R</t>
  </si>
  <si>
    <t>skruž betonová s ocelová se stupadly +PE povlakem SR-M 1000/1000/120 SP 100x100x12 cm s vodotěsnou úpravou</t>
  </si>
  <si>
    <t>1943293608</t>
  </si>
  <si>
    <t>prefabrikáty pro vstupní šachty a drenážní šachtice (betonové a železobetonové) šachty pro odpadní kanály a potrubí uložená v zemi skruže s ocelovými stupadly s PE povlakem SR-M 1000/1000/120 SP100 x 100 x 12</t>
  </si>
  <si>
    <t>73</t>
  </si>
  <si>
    <t>592243380R</t>
  </si>
  <si>
    <t>dno betonové šachty kanalizační přímé SU-M  1000x785, úprava kynety i nástupnice obkladem z kameniny v protizkluzové úpravě R11, s vodotěsnou úpravou</t>
  </si>
  <si>
    <t>111004175</t>
  </si>
  <si>
    <t xml:space="preserve">prefabrikáty pro vstupní šachty a drenážní šachtice (betonové a železobetonové) šachty pro odpadní kanály a potrubí uložená v zemi dno šachty kanalizační přímé SU-M  1000x785, úprava kynety i nástupnice obkladem z kameniny v protizkluzové úpravě R11, s vodotěsnou úpravou
</t>
  </si>
  <si>
    <t>74</t>
  </si>
  <si>
    <t>592243380R1</t>
  </si>
  <si>
    <t>dno betonové šachty kanalizační přímé SU-M  1000x885, úprava kynety i nástupnice obkladem z kameniny v protizkluzové úpravě R11, s vodotěsnou úpravou</t>
  </si>
  <si>
    <t>1970509214</t>
  </si>
  <si>
    <t>prefabrikáty pro vstupní šachty a drenážní šachtice (betonové a železobetonové) šachty pro odpadní kanály a potrubí uložená v zemi dno šachty kanalizační přímé SU-M  1000x885, úprava kynety i nástupnice obkladem z kameniny v protizkluzové úpravě R11, s vodotěsnou úpravou</t>
  </si>
  <si>
    <t>75</t>
  </si>
  <si>
    <t>592243480</t>
  </si>
  <si>
    <t>těsnění elastomerové pro spojení šachetních dílů EMT DN 1000</t>
  </si>
  <si>
    <t>1362549919</t>
  </si>
  <si>
    <t>prefabrikáty pro vstupní šachty a drenážní šachtice (betonové a železobetonové) šachty pro odpadní kanály a potrubí uložená v zemi těsnění elastomerové pro spojení šachetních dílů EMT DN 1000</t>
  </si>
  <si>
    <t>3+3+3+3+2+3+3+2+2+1</t>
  </si>
  <si>
    <t>76</t>
  </si>
  <si>
    <t>894402211</t>
  </si>
  <si>
    <t>Osazení betonových dílců pro šachty skruží přechodových</t>
  </si>
  <si>
    <t>-298504338</t>
  </si>
  <si>
    <t>77</t>
  </si>
  <si>
    <t>592241680R</t>
  </si>
  <si>
    <t>skruž betonová přechodová SH-M 1000/325x670, tl. stěn 12cm, vč. kapslového stupadla, s vodotěsnou úpravou</t>
  </si>
  <si>
    <t>1715521645</t>
  </si>
  <si>
    <t>prefabrikáty pro vstupní šachty a drenážní šachtice (betonové a železobetonové) šachty pro odpadní kanály a potrubí uložená v zemi skruž přechodová SH-M 1000/325x670, tl. stěn 12cm, vč. kapslového stupadla</t>
  </si>
  <si>
    <t>78</t>
  </si>
  <si>
    <t>899102111</t>
  </si>
  <si>
    <t>Osazení poklopů litinových nebo ocelových včetně rámů hmotnosti nad 50 do 100 kg</t>
  </si>
  <si>
    <t>860644004</t>
  </si>
  <si>
    <t>Osazení poklopů litinových a ocelových včetně rámů hmotnosti jednotlivě přes 50 do 100 kg</t>
  </si>
  <si>
    <t>nové + stávající</t>
  </si>
  <si>
    <t>10+1</t>
  </si>
  <si>
    <t>79</t>
  </si>
  <si>
    <t>592246610R</t>
  </si>
  <si>
    <t>poklop šachtový litinový D 400 - GU-S-K D 400, rám BEGU-R-1, s odvětráním</t>
  </si>
  <si>
    <t>-80147025</t>
  </si>
  <si>
    <t>prefabrikáty pro vstupní šachty a drenážní šachtice (betonové a železobetonové) poklopy šachtové poklop šachtový litinový D 400 - GU-S-K D 400, rám BEGU-R-1, s odvětráním</t>
  </si>
  <si>
    <t>80</t>
  </si>
  <si>
    <t>899501411</t>
  </si>
  <si>
    <t>Stupadla do šachet ocelová PE povlak vidlicová s vysekáním (vyvrtáním) otvoru v betonu</t>
  </si>
  <si>
    <t>-772081360</t>
  </si>
  <si>
    <t>Stupadla do šachet a drobných objektů ocelová s PE povlakem vidlicová s vysekáním otvoru v betonu</t>
  </si>
  <si>
    <t>stávajícící šachta</t>
  </si>
  <si>
    <t>81</t>
  </si>
  <si>
    <t>899623171</t>
  </si>
  <si>
    <t>Obetonování potrubí nebo zdiva stok betonem prostým tř. C 25/30 v otevřeném výkopu</t>
  </si>
  <si>
    <t>-1390019529</t>
  </si>
  <si>
    <t>Obetonování potrubí nebo zdiva stok betonem prostým v otevřeném výkopu, beton tř. C 25/30</t>
  </si>
  <si>
    <t>šachta ze skluzem</t>
  </si>
  <si>
    <t>0,7*0,6*0,8</t>
  </si>
  <si>
    <t>82</t>
  </si>
  <si>
    <t>899643111</t>
  </si>
  <si>
    <t>Bednění pro obetonování potrubí otevřený výkop</t>
  </si>
  <si>
    <t>-1126542566</t>
  </si>
  <si>
    <t>Bednění pro obetonování potrubí v otevřeném výkopu</t>
  </si>
  <si>
    <t>(0,7+0,6+0,7)*0,8</t>
  </si>
  <si>
    <t>Ostatní konstrukce a práce, bourání</t>
  </si>
  <si>
    <t>83</t>
  </si>
  <si>
    <t>900,1</t>
  </si>
  <si>
    <t>Vyplnění mezikruží betonem, vč. dodání materiálů</t>
  </si>
  <si>
    <t>-698867544</t>
  </si>
  <si>
    <t>20% reserva</t>
  </si>
  <si>
    <t>(3,14*0,3*0,3*21)*1,2</t>
  </si>
  <si>
    <t>-(3,14*0,15*0,15*21)*1,2</t>
  </si>
  <si>
    <t>84</t>
  </si>
  <si>
    <t>900,2</t>
  </si>
  <si>
    <t>Zazdění mezikruží CP na MC, DN 600/300, vč. dodání materiálů</t>
  </si>
  <si>
    <t>583756406</t>
  </si>
  <si>
    <t>85</t>
  </si>
  <si>
    <t>900,3</t>
  </si>
  <si>
    <t>Doplnění obkladů kynet a nástupnice z kameniny, vč. dodávky obkladů</t>
  </si>
  <si>
    <t>821982924</t>
  </si>
  <si>
    <t>stávající napojovací šachta</t>
  </si>
  <si>
    <t>"cca" 5</t>
  </si>
  <si>
    <t>86</t>
  </si>
  <si>
    <t>900,4</t>
  </si>
  <si>
    <t>Vyyspravení vnitřních ploch stávajícící napojovací šachty zedníckým způsobem</t>
  </si>
  <si>
    <t>293851711</t>
  </si>
  <si>
    <t>2*3,14*0,5*2,15</t>
  </si>
  <si>
    <t>87</t>
  </si>
  <si>
    <t>900,5</t>
  </si>
  <si>
    <t>Ošetření dotčených míst při napojení kanalizace na stávající šachtu vodoodolným nátěrem, vč. dodávky materiálů</t>
  </si>
  <si>
    <t>-414593367</t>
  </si>
  <si>
    <t>88</t>
  </si>
  <si>
    <t>900,6</t>
  </si>
  <si>
    <t>Zkoušky hutnění zásypu a obsypu statickou metodou, vč. vyhotovení protokolu o zkoušce</t>
  </si>
  <si>
    <t>373143924</t>
  </si>
  <si>
    <t>1ks/50m kanalizace</t>
  </si>
  <si>
    <t>89</t>
  </si>
  <si>
    <t>916111121</t>
  </si>
  <si>
    <t>Osazení obruby z drobných kostek bez boční opěry do lože z kameniva těženého</t>
  </si>
  <si>
    <t>1053452393</t>
  </si>
  <si>
    <t>Osazení silniční obruby z dlažebních kostek v jedné řadě s ložem tl. přes 50 do 100 mm, s vyplněním a zatřením spár cementovou maltou z drobných kostek bez boční opěry, do lože z kameniva těženého</t>
  </si>
  <si>
    <t>Poznámka k položce:
materiál stávající</t>
  </si>
  <si>
    <t>90</t>
  </si>
  <si>
    <t>916231113</t>
  </si>
  <si>
    <t>Osazení chodníkového obrubníku betonového ležatého s boční opěrou do lože z betonu prostého</t>
  </si>
  <si>
    <t>349017955</t>
  </si>
  <si>
    <t>Osazení chodníkového obrubníku betonového se zřízením lože, s vyplněním a zatřením spár cementovou maltou ležatého s boční opěrou z betonu prostého tř. C 12/15, do lože z betonu prostého téže značky</t>
  </si>
  <si>
    <t>91</t>
  </si>
  <si>
    <t>977151133</t>
  </si>
  <si>
    <t>Jádrové vrty diamantovými korunkami do D 500 mm do stavebních materiálů</t>
  </si>
  <si>
    <t>-967553824</t>
  </si>
  <si>
    <t>Jádrové vrty diamantovými korunkami do stavebních materiálů (železobetonu, betonu, cihel, obkladů, dlažeb, kamene) průměru přes 450 do 500 mm</t>
  </si>
  <si>
    <t>napojení na stávajícící šachtu</t>
  </si>
  <si>
    <t>0,12*1</t>
  </si>
  <si>
    <t>92</t>
  </si>
  <si>
    <t>979024442</t>
  </si>
  <si>
    <t>Očištění vybouraných obrubníků a krajníků chodníkových</t>
  </si>
  <si>
    <t>-1769715714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</si>
  <si>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</si>
  <si>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93</t>
  </si>
  <si>
    <t>979071121</t>
  </si>
  <si>
    <t>Očištění dlažebních kostek drobných s původním spárováním kamenivem těženým</t>
  </si>
  <si>
    <t>-914832177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</si>
  <si>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</si>
  <si>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997</t>
  </si>
  <si>
    <t>Přesun sutě</t>
  </si>
  <si>
    <t>94</t>
  </si>
  <si>
    <t>997221551</t>
  </si>
  <si>
    <t>Vodorovná doprava suti ze sypkých materiálů do 1 km</t>
  </si>
  <si>
    <t>874600342</t>
  </si>
  <si>
    <t>Vodorovná doprava suti bez naložení, ale se složením a s hrubým urovnáním ze sypkých materiálů, na vzdálenost do 1 km</t>
  </si>
  <si>
    <t>95</t>
  </si>
  <si>
    <t>997221559</t>
  </si>
  <si>
    <t>Příplatek ZKD 1 km u vodorovné dopravy suti ze sypkých materiálů</t>
  </si>
  <si>
    <t>-618478678</t>
  </si>
  <si>
    <t>Vodorovná doprava suti bez naložení, ale se složením a s hrubým urovnáním Příplatek k ceně za každý další i započatý 1 km přes 1 km</t>
  </si>
  <si>
    <t>439,145*9 'Přepočtené koeficientem množství</t>
  </si>
  <si>
    <t>96</t>
  </si>
  <si>
    <t>997221611</t>
  </si>
  <si>
    <t>Nakládání suti na dopravní prostředky pro vodorovnou dopravu</t>
  </si>
  <si>
    <t>108463337</t>
  </si>
  <si>
    <t>Nakládání na dopravní prostředky pro vodorovnou dopravu suti</t>
  </si>
  <si>
    <t>97</t>
  </si>
  <si>
    <t>997221815</t>
  </si>
  <si>
    <t>Poplatek za uložení betonového odpadu na skládce (skládkovné)</t>
  </si>
  <si>
    <t>-637182526</t>
  </si>
  <si>
    <t>Poplatek za uložení stavebního odpadu na skládce (skládkovné) betonového</t>
  </si>
  <si>
    <t>"dlažby" 23,103+36,036</t>
  </si>
  <si>
    <t>"ostatní bouračky" 0,044+0,094</t>
  </si>
  <si>
    <t>98</t>
  </si>
  <si>
    <t>997221845</t>
  </si>
  <si>
    <t>Poplatek za uložení odpadu z asfaltových povrchů na skládce (skládkovné)</t>
  </si>
  <si>
    <t>1589949464</t>
  </si>
  <si>
    <t>Poplatek za uložení stavebního odpadu na skládce (skládkovné) z asfaltových povrchů</t>
  </si>
  <si>
    <t>99</t>
  </si>
  <si>
    <t>997221855</t>
  </si>
  <si>
    <t>Poplatek za uložení odpadu z kameniva na skládce (skládkovné)</t>
  </si>
  <si>
    <t>99372244</t>
  </si>
  <si>
    <t>Poplatek za uložení stavebního odpadu na skládce (skládkovné) z kameniva</t>
  </si>
  <si>
    <t>"tl. do 200mm"53,862</t>
  </si>
  <si>
    <t>"tl. do 400mm" 250,376</t>
  </si>
  <si>
    <t>998</t>
  </si>
  <si>
    <t>Přesun hmot</t>
  </si>
  <si>
    <t>998225111</t>
  </si>
  <si>
    <t>Přesun hmot pro pozemní komunikace s krytem z kamene, monolitickým betonovým nebo živičným</t>
  </si>
  <si>
    <t>-998882487</t>
  </si>
  <si>
    <t>Přesun hmot pro komunikace s krytem z kameniva, monolitickým betonovým nebo živičným dopravní vzdálenost do 200 m jakékoliv délky objektu</t>
  </si>
  <si>
    <t>"kamenivo těžené drobné" 482,100</t>
  </si>
  <si>
    <t>"štěrkodrť" 937,518</t>
  </si>
  <si>
    <t>101</t>
  </si>
  <si>
    <t>998275101</t>
  </si>
  <si>
    <t>Přesun hmot pro trubní vedení z trub kameninových otevřený výkop</t>
  </si>
  <si>
    <t>778931862</t>
  </si>
  <si>
    <t>Přesun hmot pro trubní vedení hloubené z trub kameninových pro kanalizace v otevřeném výkopu dopravní vzdálenost do 15 m</t>
  </si>
  <si>
    <t>1565,234-1419,618</t>
  </si>
  <si>
    <t>002 - Ostatní a vedlejší náklady</t>
  </si>
  <si>
    <t>VRN - Vedlejší rozpočtové náklady</t>
  </si>
  <si>
    <t xml:space="preserve">    VRN1 - Přípravné a související činnosti</t>
  </si>
  <si>
    <t xml:space="preserve">    VRN3 - Zařízení staveniště</t>
  </si>
  <si>
    <t>VRN</t>
  </si>
  <si>
    <t>Vedlejší rozpočtové náklady</t>
  </si>
  <si>
    <t>VRN1</t>
  </si>
  <si>
    <t>Přípravné a související činnosti</t>
  </si>
  <si>
    <t>013254000</t>
  </si>
  <si>
    <t>Dokumentace skutečného provedení stavby, vč. geodetického zaměření a zakreslení do aktuální katastrální mapy</t>
  </si>
  <si>
    <t>kpl</t>
  </si>
  <si>
    <t>CS ÚRS 2014 01</t>
  </si>
  <si>
    <t>1024</t>
  </si>
  <si>
    <t>-1591825171</t>
  </si>
  <si>
    <t>Průzkumné, geodetické a projektové práce projektové práce dokumentace stavby (výkresová a textová) skutečného provedení stavby</t>
  </si>
  <si>
    <t>013254001</t>
  </si>
  <si>
    <t>Zabezpečení dokumentace pro pomocné práce, výrobně technická dokumentace a dokumentace výrobků dodaných stavbu</t>
  </si>
  <si>
    <t>461186213</t>
  </si>
  <si>
    <t>013254002</t>
  </si>
  <si>
    <t>Aktualizace dokladů o existenci vedení a dalších vyjádření k projektu vč. připomínek pro realizaci</t>
  </si>
  <si>
    <t>486146741</t>
  </si>
  <si>
    <t>013254003</t>
  </si>
  <si>
    <t>Zabezpečení a schválení havarijního plánu pro případ úniku nebezpečných látek do povrchových vod</t>
  </si>
  <si>
    <t>1140890806</t>
  </si>
  <si>
    <t>013254004</t>
  </si>
  <si>
    <t>Zabezpečení a schválení provozního řádu čerpání spodních vod za účelem snížení hladiny ve stavebních jámách a rýhách</t>
  </si>
  <si>
    <t>-1974836896</t>
  </si>
  <si>
    <t>013254005</t>
  </si>
  <si>
    <t>Vyhotovení geometrických plánů pro věcná břemena</t>
  </si>
  <si>
    <t>-314171068</t>
  </si>
  <si>
    <t>013254006</t>
  </si>
  <si>
    <t>Vytyčení stavby, vytyčení a zajištění obvodu staveniště</t>
  </si>
  <si>
    <t>-1274562700</t>
  </si>
  <si>
    <t>013254007</t>
  </si>
  <si>
    <t>Vytyčení stávajících inženýrských sítí, objektů a zařízení na staveništi, vč. jejich ochranných pásem</t>
  </si>
  <si>
    <t>1977882912</t>
  </si>
  <si>
    <t>013254008</t>
  </si>
  <si>
    <t>Ověření kolizních bodů trasy kanalizace s trasami stávajících inženýrských sítí, objektů a zařízení kopanými sondami - předpoklad 5ks / 1,5m</t>
  </si>
  <si>
    <t>-445630230</t>
  </si>
  <si>
    <t>013254009</t>
  </si>
  <si>
    <t>Náklady na dopravní značení - jeho projednání a realizace a aktualizace</t>
  </si>
  <si>
    <t>2121890717</t>
  </si>
  <si>
    <t>013254010</t>
  </si>
  <si>
    <t>Zřízení dočasného přemostění a lávek přes rýhu pro potrubí a pro přístup k nemovitostem (přemostění do 5m 2ks, lávka pro pěší 2ks)</t>
  </si>
  <si>
    <t>1684278891</t>
  </si>
  <si>
    <t>013254011</t>
  </si>
  <si>
    <t>Náklady na dozor Hydrogeologa</t>
  </si>
  <si>
    <t>-1703874621</t>
  </si>
  <si>
    <t>013254012</t>
  </si>
  <si>
    <t>Náklady na přečerpávání odpodních vod po dobu přepojování nové kanaliazce na stávající</t>
  </si>
  <si>
    <t>1948183504</t>
  </si>
  <si>
    <t>013254013</t>
  </si>
  <si>
    <t>Náklady na dočasné přesazení a zpětné zasazení mladých vzrostlých sazenic stromů</t>
  </si>
  <si>
    <t>1723347130</t>
  </si>
  <si>
    <t>013254014</t>
  </si>
  <si>
    <t>Ochrana vzrostlé zeleně na staveništi</t>
  </si>
  <si>
    <t>2124096698</t>
  </si>
  <si>
    <t>013254015</t>
  </si>
  <si>
    <t>Pasportizace objektu - zdokumentování stavebně-technického stavu objektů (4 podlažní podsklepená budova)</t>
  </si>
  <si>
    <t>-1370356476</t>
  </si>
  <si>
    <t>013254016</t>
  </si>
  <si>
    <t>Náklady na případné změny projektové dokementace</t>
  </si>
  <si>
    <t>2066889496</t>
  </si>
  <si>
    <t>013254017</t>
  </si>
  <si>
    <t>Náklady na sledování množství a kvality čerpané podzemní vody, vč. nákladů na vypoštění podzemních vod</t>
  </si>
  <si>
    <t>2099909391</t>
  </si>
  <si>
    <t>013254018</t>
  </si>
  <si>
    <t>Bezpečnost práce - náklady na zajištění bezpečnosti práce na staveništi, vč. provádění ptůběžných kontrol v rámci systému BOZ</t>
  </si>
  <si>
    <t>-384552551</t>
  </si>
  <si>
    <t>013254019</t>
  </si>
  <si>
    <t>Čištění komunikací - náklady na čištění komunikací po celou dobu výstavby</t>
  </si>
  <si>
    <t>-1615849807</t>
  </si>
  <si>
    <t>013254020</t>
  </si>
  <si>
    <t>Informační tabule - náklady na informační tabuli</t>
  </si>
  <si>
    <t>829238290</t>
  </si>
  <si>
    <t>013254021</t>
  </si>
  <si>
    <t>Náklady za pronájem ploch - plochy pracovní resp. skladové (např. pozemky ve vlastnictví městské čtvrti Vítkovice apod.)</t>
  </si>
  <si>
    <t>-1317849833</t>
  </si>
  <si>
    <t>VRN3</t>
  </si>
  <si>
    <t>Zařízení staveniště</t>
  </si>
  <si>
    <t>032002000</t>
  </si>
  <si>
    <t>ZS zhotovitele - sociální objekty</t>
  </si>
  <si>
    <t>526111269</t>
  </si>
  <si>
    <t>Převlékárny, sociální objekty, Kancelář pro stavbyvedoucího a mistra, Mobilní WC na stavbě-pronájem apod.</t>
  </si>
  <si>
    <t>032002001</t>
  </si>
  <si>
    <t>ZS zhotovitele - provozní objekty ZS</t>
  </si>
  <si>
    <t>252125620</t>
  </si>
  <si>
    <t xml:space="preserve">Kryté plechové sklady, Volné sklady, Zpevněné plochy, Skládky materiálu ( kámen, štěrk a prefa díly), Mezideponie zeminy apod. </t>
  </si>
  <si>
    <t>032002002</t>
  </si>
  <si>
    <t xml:space="preserve">Náklady ma přípojení zařízení staveniště na jednotlivá média </t>
  </si>
  <si>
    <t>130808431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</si>
  <si>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</si>
  <si>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</si>
  <si>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</si>
  <si>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</si>
  <si>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</si>
  <si>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</si>
  <si>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</si>
  <si>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</si>
  <si>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</si>
  <si>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</si>
  <si>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</si>
  <si>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</si>
  <si>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</si>
  <si>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</si>
  <si>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</si>
  <si>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</si>
  <si>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</si>
  <si>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</si>
  <si>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</si>
  <si>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</si>
  <si>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</si>
  <si>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</si>
  <si>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</si>
  <si>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</si>
  <si>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</si>
  <si>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</si>
  <si>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</si>
  <si>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</si>
  <si>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</si>
  <si>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</si>
  <si>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</si>
  <si>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</si>
  <si>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</si>
  <si>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</si>
  <si>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</si>
  <si>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</si>
  <si>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</si>
  <si>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</si>
  <si>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</si>
  <si>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</si>
  <si>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</si>
  <si>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</si>
  <si>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</si>
  <si>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</si>
  <si>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</si>
  <si>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</si>
  <si>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</si>
  <si>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</si>
  <si>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</si>
  <si>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</si>
  <si>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</si>
  <si>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</si>
  <si>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</si>
  <si>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</si>
  <si>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</si>
  <si>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</si>
  <si>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</si>
  <si>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</si>
  <si>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</si>
  <si>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</si>
  <si>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</si>
  <si>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</si>
  <si>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</si>
  <si>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</si>
  <si>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</si>
  <si>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</si>
  <si>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</si>
  <si>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</si>
  <si>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</si>
  <si>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</si>
  <si>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</si>
  <si>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</si>
  <si>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</si>
  <si>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</si>
  <si>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</si>
  <si>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</si>
  <si>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</si>
  <si>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</si>
  <si>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</si>
  <si>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</si>
  <si>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</si>
  <si>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</si>
  <si>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</si>
  <si>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</si>
  <si>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</si>
  <si>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</si>
  <si>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</si>
  <si>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</si>
  <si>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</si>
  <si>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</si>
  <si>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</si>
  <si>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</si>
  <si>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</si>
  <si>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</si>
  <si>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</si>
  <si>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</si>
  <si>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</si>
  <si>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</si>
  <si>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</si>
  <si>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</si>
  <si>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</si>
  <si>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</si>
  <si>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</si>
  <si>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</si>
  <si>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</si>
  <si>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</si>
  <si>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</si>
  <si>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</si>
  <si>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</si>
  <si>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</si>
  <si>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</si>
  <si>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</si>
  <si>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</si>
  <si>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</si>
  <si>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</si>
  <si>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</si>
  <si>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</si>
  <si>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</si>
  <si>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</si>
  <si>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</si>
  <si>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</si>
  <si>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</si>
  <si>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</si>
  <si>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</si>
  <si>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</si>
  <si>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</si>
  <si>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</si>
  <si>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</si>
  <si>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</si>
  <si>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</si>
  <si>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</si>
  <si>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</si>
  <si>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</si>
  <si>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</si>
  <si>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</si>
  <si>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</si>
  <si>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</si>
  <si>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</si>
  <si>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</si>
  <si>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</si>
  <si>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</si>
  <si>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</si>
  <si>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</si>
  <si>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</si>
  <si>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</si>
  <si>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</si>
  <si>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</si>
  <si>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</si>
  <si>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</si>
  <si>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</si>
  <si>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</si>
  <si>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</si>
  <si>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</si>
  <si>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</si>
  <si>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</si>
  <si>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</si>
  <si>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</si>
  <si>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</si>
  <si>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</si>
  <si>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</si>
  <si>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</si>
  <si>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</si>
  <si>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</si>
  <si>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</si>
  <si>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</si>
  <si>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</si>
  <si>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</si>
  <si>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</si>
  <si>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</si>
  <si>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</si>
  <si>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</si>
  <si>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Náklady ma přípojení zařízení staveniště na jednotlivá média - elektrická energie, voda, kanaliaze apod.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</si>
</sst>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24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5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8" fontId="33" fillId="0" borderId="0" xfId="0" applyNumberFormat="1" applyFont="1" applyAlignment="1">
      <alignment horizontal="righ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8" fontId="34" fillId="0" borderId="0" xfId="0" applyNumberFormat="1" applyFont="1" applyAlignment="1">
      <alignment horizontal="righ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5" fillId="0" borderId="36" xfId="0" applyFont="1" applyBorder="1" applyAlignment="1">
      <alignment horizontal="center" vertical="center"/>
    </xf>
    <xf numFmtId="49" fontId="35" fillId="0" borderId="36" xfId="0" applyNumberFormat="1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center" vertical="center" wrapText="1"/>
    </xf>
    <xf numFmtId="168" fontId="35" fillId="0" borderId="36" xfId="0" applyNumberFormat="1" applyFont="1" applyBorder="1" applyAlignment="1">
      <alignment horizontal="right" vertical="center"/>
    </xf>
    <xf numFmtId="164" fontId="35" fillId="34" borderId="36" xfId="0" applyNumberFormat="1" applyFont="1" applyFill="1" applyBorder="1" applyAlignment="1">
      <alignment horizontal="right" vertical="center"/>
    </xf>
    <xf numFmtId="164" fontId="35" fillId="0" borderId="36" xfId="0" applyNumberFormat="1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34" borderId="3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7" fillId="33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93E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F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2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93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F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62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4" t="s">
        <v>0</v>
      </c>
      <c r="B1" s="185"/>
      <c r="C1" s="185"/>
      <c r="D1" s="186" t="s">
        <v>1</v>
      </c>
      <c r="E1" s="185"/>
      <c r="F1" s="185"/>
      <c r="G1" s="185"/>
      <c r="H1" s="185"/>
      <c r="I1" s="185"/>
      <c r="J1" s="185"/>
      <c r="K1" s="187" t="s">
        <v>872</v>
      </c>
      <c r="L1" s="187"/>
      <c r="M1" s="187"/>
      <c r="N1" s="187"/>
      <c r="O1" s="187"/>
      <c r="P1" s="187"/>
      <c r="Q1" s="187"/>
      <c r="R1" s="187"/>
      <c r="S1" s="187"/>
      <c r="T1" s="185"/>
      <c r="U1" s="185"/>
      <c r="V1" s="185"/>
      <c r="W1" s="187" t="s">
        <v>873</v>
      </c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3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84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Q5" s="12"/>
      <c r="BE5" s="291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92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Q6" s="12"/>
      <c r="BE6" s="264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64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64"/>
      <c r="BS8" s="6" t="s">
        <v>26</v>
      </c>
    </row>
    <row r="9" spans="2:71" s="2" customFormat="1" ht="15" customHeight="1">
      <c r="B9" s="10"/>
      <c r="AQ9" s="12"/>
      <c r="BE9" s="264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64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64"/>
      <c r="BS11" s="6" t="s">
        <v>18</v>
      </c>
    </row>
    <row r="12" spans="2:71" s="2" customFormat="1" ht="7.5" customHeight="1">
      <c r="B12" s="10"/>
      <c r="AQ12" s="12"/>
      <c r="BE12" s="264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64"/>
      <c r="BS13" s="6" t="s">
        <v>18</v>
      </c>
    </row>
    <row r="14" spans="2:71" s="2" customFormat="1" ht="15.75" customHeight="1">
      <c r="B14" s="10"/>
      <c r="E14" s="293" t="s">
        <v>33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18" t="s">
        <v>31</v>
      </c>
      <c r="AN14" s="20" t="s">
        <v>33</v>
      </c>
      <c r="AQ14" s="12"/>
      <c r="BE14" s="264"/>
      <c r="BS14" s="6" t="s">
        <v>18</v>
      </c>
    </row>
    <row r="15" spans="2:71" s="2" customFormat="1" ht="7.5" customHeight="1">
      <c r="B15" s="10"/>
      <c r="AQ15" s="12"/>
      <c r="BE15" s="264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64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64"/>
      <c r="BS17" s="6" t="s">
        <v>36</v>
      </c>
    </row>
    <row r="18" spans="2:71" s="2" customFormat="1" ht="7.5" customHeight="1">
      <c r="B18" s="10"/>
      <c r="AQ18" s="12"/>
      <c r="BE18" s="264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264"/>
      <c r="BS19" s="6" t="s">
        <v>6</v>
      </c>
    </row>
    <row r="20" spans="2:71" s="2" customFormat="1" ht="15.75" customHeight="1">
      <c r="B20" s="10"/>
      <c r="E20" s="29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Q20" s="12"/>
      <c r="BE20" s="264"/>
      <c r="BS20" s="6" t="s">
        <v>3</v>
      </c>
    </row>
    <row r="21" spans="2:57" s="2" customFormat="1" ht="7.5" customHeight="1">
      <c r="B21" s="10"/>
      <c r="AQ21" s="12"/>
      <c r="BE21" s="264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64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95">
        <f>ROUND($AG$51,2)</f>
        <v>0</v>
      </c>
      <c r="AL23" s="296"/>
      <c r="AM23" s="296"/>
      <c r="AN23" s="296"/>
      <c r="AO23" s="296"/>
      <c r="AQ23" s="25"/>
      <c r="BE23" s="282"/>
    </row>
    <row r="24" spans="2:57" s="6" customFormat="1" ht="7.5" customHeight="1">
      <c r="B24" s="22"/>
      <c r="AQ24" s="25"/>
      <c r="BE24" s="282"/>
    </row>
    <row r="25" spans="2:57" s="6" customFormat="1" ht="14.25" customHeight="1">
      <c r="B25" s="22"/>
      <c r="L25" s="297" t="s">
        <v>39</v>
      </c>
      <c r="M25" s="282"/>
      <c r="N25" s="282"/>
      <c r="O25" s="282"/>
      <c r="W25" s="297" t="s">
        <v>40</v>
      </c>
      <c r="X25" s="282"/>
      <c r="Y25" s="282"/>
      <c r="Z25" s="282"/>
      <c r="AA25" s="282"/>
      <c r="AB25" s="282"/>
      <c r="AC25" s="282"/>
      <c r="AD25" s="282"/>
      <c r="AE25" s="282"/>
      <c r="AK25" s="297" t="s">
        <v>41</v>
      </c>
      <c r="AL25" s="282"/>
      <c r="AM25" s="282"/>
      <c r="AN25" s="282"/>
      <c r="AO25" s="282"/>
      <c r="AQ25" s="25"/>
      <c r="BE25" s="282"/>
    </row>
    <row r="26" spans="2:57" s="6" customFormat="1" ht="15" customHeight="1">
      <c r="B26" s="27"/>
      <c r="D26" s="28" t="s">
        <v>42</v>
      </c>
      <c r="F26" s="28" t="s">
        <v>43</v>
      </c>
      <c r="L26" s="288">
        <v>0.21</v>
      </c>
      <c r="M26" s="289"/>
      <c r="N26" s="289"/>
      <c r="O26" s="289"/>
      <c r="W26" s="290">
        <f>ROUND($AZ$51,2)</f>
        <v>0</v>
      </c>
      <c r="X26" s="289"/>
      <c r="Y26" s="289"/>
      <c r="Z26" s="289"/>
      <c r="AA26" s="289"/>
      <c r="AB26" s="289"/>
      <c r="AC26" s="289"/>
      <c r="AD26" s="289"/>
      <c r="AE26" s="289"/>
      <c r="AK26" s="290">
        <f>ROUND($AV$51,2)</f>
        <v>0</v>
      </c>
      <c r="AL26" s="289"/>
      <c r="AM26" s="289"/>
      <c r="AN26" s="289"/>
      <c r="AO26" s="289"/>
      <c r="AQ26" s="29"/>
      <c r="BE26" s="289"/>
    </row>
    <row r="27" spans="2:57" s="6" customFormat="1" ht="15" customHeight="1">
      <c r="B27" s="27"/>
      <c r="F27" s="28" t="s">
        <v>44</v>
      </c>
      <c r="L27" s="288">
        <v>0.15</v>
      </c>
      <c r="M27" s="289"/>
      <c r="N27" s="289"/>
      <c r="O27" s="289"/>
      <c r="W27" s="290">
        <f>ROUND($BA$51,2)</f>
        <v>0</v>
      </c>
      <c r="X27" s="289"/>
      <c r="Y27" s="289"/>
      <c r="Z27" s="289"/>
      <c r="AA27" s="289"/>
      <c r="AB27" s="289"/>
      <c r="AC27" s="289"/>
      <c r="AD27" s="289"/>
      <c r="AE27" s="289"/>
      <c r="AK27" s="290">
        <f>ROUND($AW$51,2)</f>
        <v>0</v>
      </c>
      <c r="AL27" s="289"/>
      <c r="AM27" s="289"/>
      <c r="AN27" s="289"/>
      <c r="AO27" s="289"/>
      <c r="AQ27" s="29"/>
      <c r="BE27" s="289"/>
    </row>
    <row r="28" spans="2:57" s="6" customFormat="1" ht="15" customHeight="1" hidden="1">
      <c r="B28" s="27"/>
      <c r="F28" s="28" t="s">
        <v>45</v>
      </c>
      <c r="L28" s="288">
        <v>0.21</v>
      </c>
      <c r="M28" s="289"/>
      <c r="N28" s="289"/>
      <c r="O28" s="289"/>
      <c r="W28" s="290">
        <f>ROUND($BB$51,2)</f>
        <v>0</v>
      </c>
      <c r="X28" s="289"/>
      <c r="Y28" s="289"/>
      <c r="Z28" s="289"/>
      <c r="AA28" s="289"/>
      <c r="AB28" s="289"/>
      <c r="AC28" s="289"/>
      <c r="AD28" s="289"/>
      <c r="AE28" s="289"/>
      <c r="AK28" s="290">
        <v>0</v>
      </c>
      <c r="AL28" s="289"/>
      <c r="AM28" s="289"/>
      <c r="AN28" s="289"/>
      <c r="AO28" s="289"/>
      <c r="AQ28" s="29"/>
      <c r="BE28" s="289"/>
    </row>
    <row r="29" spans="2:57" s="6" customFormat="1" ht="15" customHeight="1" hidden="1">
      <c r="B29" s="27"/>
      <c r="F29" s="28" t="s">
        <v>46</v>
      </c>
      <c r="L29" s="288">
        <v>0.15</v>
      </c>
      <c r="M29" s="289"/>
      <c r="N29" s="289"/>
      <c r="O29" s="289"/>
      <c r="W29" s="290">
        <f>ROUND($BC$51,2)</f>
        <v>0</v>
      </c>
      <c r="X29" s="289"/>
      <c r="Y29" s="289"/>
      <c r="Z29" s="289"/>
      <c r="AA29" s="289"/>
      <c r="AB29" s="289"/>
      <c r="AC29" s="289"/>
      <c r="AD29" s="289"/>
      <c r="AE29" s="289"/>
      <c r="AK29" s="290">
        <v>0</v>
      </c>
      <c r="AL29" s="289"/>
      <c r="AM29" s="289"/>
      <c r="AN29" s="289"/>
      <c r="AO29" s="289"/>
      <c r="AQ29" s="29"/>
      <c r="BE29" s="289"/>
    </row>
    <row r="30" spans="2:57" s="6" customFormat="1" ht="15" customHeight="1" hidden="1">
      <c r="B30" s="27"/>
      <c r="F30" s="28" t="s">
        <v>47</v>
      </c>
      <c r="L30" s="288">
        <v>0</v>
      </c>
      <c r="M30" s="289"/>
      <c r="N30" s="289"/>
      <c r="O30" s="289"/>
      <c r="W30" s="290">
        <f>ROUND($BD$51,2)</f>
        <v>0</v>
      </c>
      <c r="X30" s="289"/>
      <c r="Y30" s="289"/>
      <c r="Z30" s="289"/>
      <c r="AA30" s="289"/>
      <c r="AB30" s="289"/>
      <c r="AC30" s="289"/>
      <c r="AD30" s="289"/>
      <c r="AE30" s="289"/>
      <c r="AK30" s="290">
        <v>0</v>
      </c>
      <c r="AL30" s="289"/>
      <c r="AM30" s="289"/>
      <c r="AN30" s="289"/>
      <c r="AO30" s="289"/>
      <c r="AQ30" s="29"/>
      <c r="BE30" s="289"/>
    </row>
    <row r="31" spans="2:57" s="6" customFormat="1" ht="7.5" customHeight="1">
      <c r="B31" s="22"/>
      <c r="AQ31" s="25"/>
      <c r="BE31" s="282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78" t="s">
        <v>50</v>
      </c>
      <c r="Y32" s="269"/>
      <c r="Z32" s="269"/>
      <c r="AA32" s="269"/>
      <c r="AB32" s="269"/>
      <c r="AC32" s="32"/>
      <c r="AD32" s="32"/>
      <c r="AE32" s="32"/>
      <c r="AF32" s="32"/>
      <c r="AG32" s="32"/>
      <c r="AH32" s="32"/>
      <c r="AI32" s="32"/>
      <c r="AJ32" s="32"/>
      <c r="AK32" s="279">
        <f>SUM($AK$23:$AK$30)</f>
        <v>0</v>
      </c>
      <c r="AL32" s="269"/>
      <c r="AM32" s="269"/>
      <c r="AN32" s="269"/>
      <c r="AO32" s="280"/>
      <c r="AP32" s="30"/>
      <c r="AQ32" s="35"/>
      <c r="BE32" s="282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Hydroprojekt-315004</v>
      </c>
      <c r="AR41" s="41"/>
    </row>
    <row r="42" spans="2:44" s="42" customFormat="1" ht="37.5" customHeight="1">
      <c r="B42" s="43"/>
      <c r="C42" s="42" t="s">
        <v>16</v>
      </c>
      <c r="L42" s="281" t="str">
        <f>$K$6</f>
        <v>Rozšíření veřejné kanalizační sítě v areálu DIZ v Ostravě - Vítkovicích</v>
      </c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 </v>
      </c>
      <c r="AI44" s="18" t="s">
        <v>24</v>
      </c>
      <c r="AM44" s="283" t="str">
        <f>IF($AN$8="","",$AN$8)</f>
        <v>24.03.2015</v>
      </c>
      <c r="AN44" s="282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Ostrava</v>
      </c>
      <c r="AI46" s="18" t="s">
        <v>34</v>
      </c>
      <c r="AM46" s="284" t="str">
        <f>IF($E$17="","",$E$17)</f>
        <v>Hydro-Koneko s.r.o.</v>
      </c>
      <c r="AN46" s="282"/>
      <c r="AO46" s="282"/>
      <c r="AP46" s="282"/>
      <c r="AR46" s="22"/>
      <c r="AS46" s="285" t="s">
        <v>52</v>
      </c>
      <c r="AT46" s="28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87"/>
      <c r="AT47" s="282"/>
      <c r="BD47" s="49"/>
    </row>
    <row r="48" spans="2:56" s="6" customFormat="1" ht="12" customHeight="1">
      <c r="B48" s="22"/>
      <c r="AR48" s="22"/>
      <c r="AS48" s="287"/>
      <c r="AT48" s="282"/>
      <c r="BD48" s="49"/>
    </row>
    <row r="49" spans="2:57" s="6" customFormat="1" ht="30" customHeight="1">
      <c r="B49" s="22"/>
      <c r="C49" s="268" t="s">
        <v>53</v>
      </c>
      <c r="D49" s="269"/>
      <c r="E49" s="269"/>
      <c r="F49" s="269"/>
      <c r="G49" s="269"/>
      <c r="H49" s="32"/>
      <c r="I49" s="270" t="s">
        <v>54</v>
      </c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71" t="s">
        <v>55</v>
      </c>
      <c r="AH49" s="269"/>
      <c r="AI49" s="269"/>
      <c r="AJ49" s="269"/>
      <c r="AK49" s="269"/>
      <c r="AL49" s="269"/>
      <c r="AM49" s="269"/>
      <c r="AN49" s="270" t="s">
        <v>56</v>
      </c>
      <c r="AO49" s="269"/>
      <c r="AP49" s="269"/>
      <c r="AQ49" s="50" t="s">
        <v>57</v>
      </c>
      <c r="AR49" s="22"/>
      <c r="AS49" s="51" t="s">
        <v>58</v>
      </c>
      <c r="AT49" s="52" t="s">
        <v>59</v>
      </c>
      <c r="AU49" s="52" t="s">
        <v>60</v>
      </c>
      <c r="AV49" s="52" t="s">
        <v>61</v>
      </c>
      <c r="AW49" s="52" t="s">
        <v>62</v>
      </c>
      <c r="AX49" s="52" t="s">
        <v>63</v>
      </c>
      <c r="AY49" s="52" t="s">
        <v>64</v>
      </c>
      <c r="AZ49" s="52" t="s">
        <v>65</v>
      </c>
      <c r="BA49" s="52" t="s">
        <v>66</v>
      </c>
      <c r="BB49" s="52" t="s">
        <v>67</v>
      </c>
      <c r="BC49" s="52" t="s">
        <v>68</v>
      </c>
      <c r="BD49" s="53" t="s">
        <v>69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76">
        <f>ROUND($AG$52,2)</f>
        <v>0</v>
      </c>
      <c r="AH51" s="277"/>
      <c r="AI51" s="277"/>
      <c r="AJ51" s="277"/>
      <c r="AK51" s="277"/>
      <c r="AL51" s="277"/>
      <c r="AM51" s="277"/>
      <c r="AN51" s="276">
        <f>SUM($AG$51,$AT$51)</f>
        <v>0</v>
      </c>
      <c r="AO51" s="277"/>
      <c r="AP51" s="277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71</v>
      </c>
      <c r="BT51" s="42" t="s">
        <v>72</v>
      </c>
      <c r="BU51" s="63" t="s">
        <v>73</v>
      </c>
      <c r="BV51" s="42" t="s">
        <v>74</v>
      </c>
      <c r="BW51" s="42" t="s">
        <v>4</v>
      </c>
      <c r="BX51" s="42" t="s">
        <v>75</v>
      </c>
    </row>
    <row r="52" spans="2:91" s="64" customFormat="1" ht="28.5" customHeight="1">
      <c r="B52" s="65"/>
      <c r="C52" s="66"/>
      <c r="D52" s="274" t="s">
        <v>76</v>
      </c>
      <c r="E52" s="275"/>
      <c r="F52" s="275"/>
      <c r="G52" s="275"/>
      <c r="H52" s="275"/>
      <c r="I52" s="66"/>
      <c r="J52" s="274" t="s">
        <v>17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2">
        <f>ROUND(SUM($AG$53:$AG$54),2)</f>
        <v>0</v>
      </c>
      <c r="AH52" s="273"/>
      <c r="AI52" s="273"/>
      <c r="AJ52" s="273"/>
      <c r="AK52" s="273"/>
      <c r="AL52" s="273"/>
      <c r="AM52" s="273"/>
      <c r="AN52" s="272">
        <f>SUM($AG$52,$AT$52)</f>
        <v>0</v>
      </c>
      <c r="AO52" s="273"/>
      <c r="AP52" s="273"/>
      <c r="AQ52" s="67" t="s">
        <v>77</v>
      </c>
      <c r="AR52" s="65"/>
      <c r="AS52" s="68">
        <f>ROUND(SUM($AS$53:$AS$54),2)</f>
        <v>0</v>
      </c>
      <c r="AT52" s="69">
        <f>ROUND(SUM($AV$52:$AW$52),2)</f>
        <v>0</v>
      </c>
      <c r="AU52" s="70">
        <f>ROUND(SUM($AU$53:$AU$54),5)</f>
        <v>0</v>
      </c>
      <c r="AV52" s="69">
        <f>ROUND($AZ$52*$L$26,2)</f>
        <v>0</v>
      </c>
      <c r="AW52" s="69">
        <f>ROUND($BA$52*$L$27,2)</f>
        <v>0</v>
      </c>
      <c r="AX52" s="69">
        <f>ROUND($BB$52*$L$26,2)</f>
        <v>0</v>
      </c>
      <c r="AY52" s="69">
        <f>ROUND($BC$52*$L$27,2)</f>
        <v>0</v>
      </c>
      <c r="AZ52" s="69">
        <f>ROUND(SUM($AZ$53:$AZ$54),2)</f>
        <v>0</v>
      </c>
      <c r="BA52" s="69">
        <f>ROUND(SUM($BA$53:$BA$54),2)</f>
        <v>0</v>
      </c>
      <c r="BB52" s="69">
        <f>ROUND(SUM($BB$53:$BB$54),2)</f>
        <v>0</v>
      </c>
      <c r="BC52" s="69">
        <f>ROUND(SUM($BC$53:$BC$54),2)</f>
        <v>0</v>
      </c>
      <c r="BD52" s="71">
        <f>ROUND(SUM($BD$53:$BD$54),2)</f>
        <v>0</v>
      </c>
      <c r="BS52" s="64" t="s">
        <v>71</v>
      </c>
      <c r="BT52" s="64" t="s">
        <v>21</v>
      </c>
      <c r="BU52" s="64" t="s">
        <v>73</v>
      </c>
      <c r="BV52" s="64" t="s">
        <v>74</v>
      </c>
      <c r="BW52" s="64" t="s">
        <v>78</v>
      </c>
      <c r="BX52" s="64" t="s">
        <v>4</v>
      </c>
      <c r="CM52" s="64" t="s">
        <v>79</v>
      </c>
    </row>
    <row r="53" spans="1:76" s="72" customFormat="1" ht="23.25" customHeight="1">
      <c r="A53" s="180" t="s">
        <v>874</v>
      </c>
      <c r="B53" s="73"/>
      <c r="C53" s="74"/>
      <c r="D53" s="74"/>
      <c r="E53" s="267" t="s">
        <v>80</v>
      </c>
      <c r="F53" s="266"/>
      <c r="G53" s="266"/>
      <c r="H53" s="266"/>
      <c r="I53" s="266"/>
      <c r="J53" s="74"/>
      <c r="K53" s="267" t="s">
        <v>81</v>
      </c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5">
        <f>'001 - Stavení část'!$J$29</f>
        <v>0</v>
      </c>
      <c r="AH53" s="266"/>
      <c r="AI53" s="266"/>
      <c r="AJ53" s="266"/>
      <c r="AK53" s="266"/>
      <c r="AL53" s="266"/>
      <c r="AM53" s="266"/>
      <c r="AN53" s="265">
        <f>SUM($AG$53,$AT$53)</f>
        <v>0</v>
      </c>
      <c r="AO53" s="266"/>
      <c r="AP53" s="266"/>
      <c r="AQ53" s="75" t="s">
        <v>82</v>
      </c>
      <c r="AR53" s="73"/>
      <c r="AS53" s="76">
        <v>0</v>
      </c>
      <c r="AT53" s="77">
        <f>ROUND(SUM($AV$53:$AW$53),2)</f>
        <v>0</v>
      </c>
      <c r="AU53" s="78">
        <f>'001 - Stavení část'!$P$91</f>
        <v>0</v>
      </c>
      <c r="AV53" s="77">
        <f>'001 - Stavení část'!$J$32</f>
        <v>0</v>
      </c>
      <c r="AW53" s="77">
        <f>'001 - Stavení část'!$J$33</f>
        <v>0</v>
      </c>
      <c r="AX53" s="77">
        <f>'001 - Stavení část'!$J$34</f>
        <v>0</v>
      </c>
      <c r="AY53" s="77">
        <f>'001 - Stavení část'!$J$35</f>
        <v>0</v>
      </c>
      <c r="AZ53" s="77">
        <f>'001 - Stavení část'!$F$32</f>
        <v>0</v>
      </c>
      <c r="BA53" s="77">
        <f>'001 - Stavení část'!$F$33</f>
        <v>0</v>
      </c>
      <c r="BB53" s="77">
        <f>'001 - Stavení část'!$F$34</f>
        <v>0</v>
      </c>
      <c r="BC53" s="77">
        <f>'001 - Stavení část'!$F$35</f>
        <v>0</v>
      </c>
      <c r="BD53" s="79">
        <f>'001 - Stavení část'!$F$36</f>
        <v>0</v>
      </c>
      <c r="BT53" s="72" t="s">
        <v>79</v>
      </c>
      <c r="BV53" s="72" t="s">
        <v>74</v>
      </c>
      <c r="BW53" s="72" t="s">
        <v>83</v>
      </c>
      <c r="BX53" s="72" t="s">
        <v>78</v>
      </c>
    </row>
    <row r="54" spans="1:76" s="72" customFormat="1" ht="23.25" customHeight="1">
      <c r="A54" s="180" t="s">
        <v>874</v>
      </c>
      <c r="B54" s="73"/>
      <c r="C54" s="74"/>
      <c r="D54" s="74"/>
      <c r="E54" s="267" t="s">
        <v>84</v>
      </c>
      <c r="F54" s="266"/>
      <c r="G54" s="266"/>
      <c r="H54" s="266"/>
      <c r="I54" s="266"/>
      <c r="J54" s="74"/>
      <c r="K54" s="267" t="s">
        <v>85</v>
      </c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5">
        <f>'002 - Ostatní a vedlejší ...'!$J$29</f>
        <v>0</v>
      </c>
      <c r="AH54" s="266"/>
      <c r="AI54" s="266"/>
      <c r="AJ54" s="266"/>
      <c r="AK54" s="266"/>
      <c r="AL54" s="266"/>
      <c r="AM54" s="266"/>
      <c r="AN54" s="265">
        <f>SUM($AG$54,$AT$54)</f>
        <v>0</v>
      </c>
      <c r="AO54" s="266"/>
      <c r="AP54" s="266"/>
      <c r="AQ54" s="75" t="s">
        <v>82</v>
      </c>
      <c r="AR54" s="73"/>
      <c r="AS54" s="80">
        <v>0</v>
      </c>
      <c r="AT54" s="81">
        <f>ROUND(SUM($AV$54:$AW$54),2)</f>
        <v>0</v>
      </c>
      <c r="AU54" s="82">
        <f>'002 - Ostatní a vedlejší ...'!$P$85</f>
        <v>0</v>
      </c>
      <c r="AV54" s="81">
        <f>'002 - Ostatní a vedlejší ...'!$J$32</f>
        <v>0</v>
      </c>
      <c r="AW54" s="81">
        <f>'002 - Ostatní a vedlejší ...'!$J$33</f>
        <v>0</v>
      </c>
      <c r="AX54" s="81">
        <f>'002 - Ostatní a vedlejší ...'!$J$34</f>
        <v>0</v>
      </c>
      <c r="AY54" s="81">
        <f>'002 - Ostatní a vedlejší ...'!$J$35</f>
        <v>0</v>
      </c>
      <c r="AZ54" s="81">
        <f>'002 - Ostatní a vedlejší ...'!$F$32</f>
        <v>0</v>
      </c>
      <c r="BA54" s="81">
        <f>'002 - Ostatní a vedlejší ...'!$F$33</f>
        <v>0</v>
      </c>
      <c r="BB54" s="81">
        <f>'002 - Ostatní a vedlejší ...'!$F$34</f>
        <v>0</v>
      </c>
      <c r="BC54" s="81">
        <f>'002 - Ostatní a vedlejší ...'!$F$35</f>
        <v>0</v>
      </c>
      <c r="BD54" s="83">
        <f>'002 - Ostatní a vedlejší ...'!$F$36</f>
        <v>0</v>
      </c>
      <c r="BT54" s="72" t="s">
        <v>79</v>
      </c>
      <c r="BV54" s="72" t="s">
        <v>74</v>
      </c>
      <c r="BW54" s="72" t="s">
        <v>86</v>
      </c>
      <c r="BX54" s="72" t="s">
        <v>78</v>
      </c>
    </row>
    <row r="55" spans="2:44" s="6" customFormat="1" ht="30.75" customHeight="1">
      <c r="B55" s="22"/>
      <c r="AR55" s="22"/>
    </row>
    <row r="56" spans="2:44" s="6" customFormat="1" ht="7.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22"/>
    </row>
  </sheetData>
  <sheetProtection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1 - Stavení část'!C2" tooltip="001 - Stavení část" display="/"/>
    <hyperlink ref="A54" location="'002 - Ostatní a vedlejší ...'!C2" tooltip="002 - Ostatní a vedlejš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2"/>
      <c r="C1" s="182"/>
      <c r="D1" s="181" t="s">
        <v>1</v>
      </c>
      <c r="E1" s="182"/>
      <c r="F1" s="183" t="s">
        <v>875</v>
      </c>
      <c r="G1" s="299" t="s">
        <v>876</v>
      </c>
      <c r="H1" s="299"/>
      <c r="I1" s="182"/>
      <c r="J1" s="183" t="s">
        <v>877</v>
      </c>
      <c r="K1" s="181" t="s">
        <v>87</v>
      </c>
      <c r="L1" s="183" t="s">
        <v>878</v>
      </c>
      <c r="M1" s="183"/>
      <c r="N1" s="183"/>
      <c r="O1" s="183"/>
      <c r="P1" s="183"/>
      <c r="Q1" s="183"/>
      <c r="R1" s="183"/>
      <c r="S1" s="183"/>
      <c r="T1" s="183"/>
      <c r="U1" s="179"/>
      <c r="V1" s="17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98" t="str">
        <f>'Rekapitulace stavby'!$K$6</f>
        <v>Rozšíření veřejné kanalizační sítě v areálu DIZ v Ostravě - Vítkovicích</v>
      </c>
      <c r="F7" s="264"/>
      <c r="G7" s="264"/>
      <c r="H7" s="264"/>
      <c r="K7" s="12"/>
    </row>
    <row r="8" spans="2:11" s="2" customFormat="1" ht="15.75" customHeight="1">
      <c r="B8" s="10"/>
      <c r="D8" s="18" t="s">
        <v>89</v>
      </c>
      <c r="K8" s="12"/>
    </row>
    <row r="9" spans="2:11" s="84" customFormat="1" ht="16.5" customHeight="1">
      <c r="B9" s="85"/>
      <c r="E9" s="298" t="s">
        <v>90</v>
      </c>
      <c r="F9" s="300"/>
      <c r="G9" s="300"/>
      <c r="H9" s="300"/>
      <c r="K9" s="86"/>
    </row>
    <row r="10" spans="2:11" s="6" customFormat="1" ht="15.75" customHeight="1">
      <c r="B10" s="22"/>
      <c r="D10" s="18" t="s">
        <v>91</v>
      </c>
      <c r="K10" s="25"/>
    </row>
    <row r="11" spans="2:11" s="6" customFormat="1" ht="37.5" customHeight="1">
      <c r="B11" s="22"/>
      <c r="E11" s="281" t="s">
        <v>92</v>
      </c>
      <c r="F11" s="282"/>
      <c r="G11" s="282"/>
      <c r="H11" s="28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19</v>
      </c>
      <c r="F13" s="16"/>
      <c r="I13" s="18" t="s">
        <v>20</v>
      </c>
      <c r="J13" s="16"/>
      <c r="K13" s="25"/>
    </row>
    <row r="14" spans="2:11" s="6" customFormat="1" ht="15" customHeight="1">
      <c r="B14" s="22"/>
      <c r="D14" s="18" t="s">
        <v>22</v>
      </c>
      <c r="F14" s="16" t="s">
        <v>23</v>
      </c>
      <c r="I14" s="18" t="s">
        <v>24</v>
      </c>
      <c r="J14" s="45" t="str">
        <f>'Rekapitulace stavby'!$AN$8</f>
        <v>24.03.2015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28</v>
      </c>
      <c r="I16" s="18" t="s">
        <v>29</v>
      </c>
      <c r="J16" s="16"/>
      <c r="K16" s="25"/>
    </row>
    <row r="17" spans="2:11" s="6" customFormat="1" ht="18.75" customHeight="1">
      <c r="B17" s="22"/>
      <c r="E17" s="16" t="s">
        <v>30</v>
      </c>
      <c r="I17" s="18" t="s">
        <v>31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32</v>
      </c>
      <c r="I19" s="18" t="s">
        <v>29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31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34</v>
      </c>
      <c r="I22" s="18" t="s">
        <v>29</v>
      </c>
      <c r="J22" s="16"/>
      <c r="K22" s="25"/>
    </row>
    <row r="23" spans="2:11" s="6" customFormat="1" ht="18.75" customHeight="1">
      <c r="B23" s="22"/>
      <c r="E23" s="16" t="s">
        <v>35</v>
      </c>
      <c r="I23" s="18" t="s">
        <v>31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37</v>
      </c>
      <c r="K25" s="25"/>
    </row>
    <row r="26" spans="2:11" s="84" customFormat="1" ht="15.75" customHeight="1">
      <c r="B26" s="85"/>
      <c r="E26" s="294"/>
      <c r="F26" s="300"/>
      <c r="G26" s="300"/>
      <c r="H26" s="300"/>
      <c r="K26" s="86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7"/>
    </row>
    <row r="29" spans="2:11" s="6" customFormat="1" ht="26.25" customHeight="1">
      <c r="B29" s="22"/>
      <c r="D29" s="88" t="s">
        <v>38</v>
      </c>
      <c r="J29" s="57">
        <f>ROUND($J$91,2)</f>
        <v>0</v>
      </c>
      <c r="K29" s="25"/>
    </row>
    <row r="30" spans="2:11" s="6" customFormat="1" ht="7.5" customHeight="1">
      <c r="B30" s="22"/>
      <c r="D30" s="46"/>
      <c r="E30" s="46"/>
      <c r="F30" s="46"/>
      <c r="G30" s="46"/>
      <c r="H30" s="46"/>
      <c r="I30" s="46"/>
      <c r="J30" s="46"/>
      <c r="K30" s="87"/>
    </row>
    <row r="31" spans="2:11" s="6" customFormat="1" ht="15" customHeight="1">
      <c r="B31" s="22"/>
      <c r="F31" s="26" t="s">
        <v>40</v>
      </c>
      <c r="I31" s="26" t="s">
        <v>39</v>
      </c>
      <c r="J31" s="26" t="s">
        <v>41</v>
      </c>
      <c r="K31" s="25"/>
    </row>
    <row r="32" spans="2:11" s="6" customFormat="1" ht="15" customHeight="1">
      <c r="B32" s="22"/>
      <c r="D32" s="28" t="s">
        <v>42</v>
      </c>
      <c r="E32" s="28" t="s">
        <v>43</v>
      </c>
      <c r="F32" s="89">
        <f>ROUND(SUM($BE$91:$BE$547),2)</f>
        <v>0</v>
      </c>
      <c r="I32" s="90">
        <v>0.21</v>
      </c>
      <c r="J32" s="89">
        <f>ROUND(ROUND((SUM($BE$91:$BE$547)),2)*$I$32,2)</f>
        <v>0</v>
      </c>
      <c r="K32" s="25"/>
    </row>
    <row r="33" spans="2:11" s="6" customFormat="1" ht="15" customHeight="1">
      <c r="B33" s="22"/>
      <c r="E33" s="28" t="s">
        <v>44</v>
      </c>
      <c r="F33" s="89">
        <f>ROUND(SUM($BF$91:$BF$547),2)</f>
        <v>0</v>
      </c>
      <c r="I33" s="90">
        <v>0.15</v>
      </c>
      <c r="J33" s="89">
        <f>ROUND(ROUND((SUM($BF$91:$BF$547)),2)*$I$33,2)</f>
        <v>0</v>
      </c>
      <c r="K33" s="25"/>
    </row>
    <row r="34" spans="2:11" s="6" customFormat="1" ht="15" customHeight="1" hidden="1">
      <c r="B34" s="22"/>
      <c r="E34" s="28" t="s">
        <v>45</v>
      </c>
      <c r="F34" s="89">
        <f>ROUND(SUM($BG$91:$BG$547),2)</f>
        <v>0</v>
      </c>
      <c r="I34" s="90">
        <v>0.21</v>
      </c>
      <c r="J34" s="89">
        <v>0</v>
      </c>
      <c r="K34" s="25"/>
    </row>
    <row r="35" spans="2:11" s="6" customFormat="1" ht="15" customHeight="1" hidden="1">
      <c r="B35" s="22"/>
      <c r="E35" s="28" t="s">
        <v>46</v>
      </c>
      <c r="F35" s="89">
        <f>ROUND(SUM($BH$91:$BH$547),2)</f>
        <v>0</v>
      </c>
      <c r="I35" s="90">
        <v>0.15</v>
      </c>
      <c r="J35" s="89">
        <v>0</v>
      </c>
      <c r="K35" s="25"/>
    </row>
    <row r="36" spans="2:11" s="6" customFormat="1" ht="15" customHeight="1" hidden="1">
      <c r="B36" s="22"/>
      <c r="E36" s="28" t="s">
        <v>47</v>
      </c>
      <c r="F36" s="89">
        <f>ROUND(SUM($BI$91:$BI$547),2)</f>
        <v>0</v>
      </c>
      <c r="I36" s="90">
        <v>0</v>
      </c>
      <c r="J36" s="89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0"/>
      <c r="D38" s="31" t="s">
        <v>48</v>
      </c>
      <c r="E38" s="32"/>
      <c r="F38" s="32"/>
      <c r="G38" s="91" t="s">
        <v>49</v>
      </c>
      <c r="H38" s="33" t="s">
        <v>50</v>
      </c>
      <c r="I38" s="32"/>
      <c r="J38" s="34">
        <f>SUM($J$29:$J$36)</f>
        <v>0</v>
      </c>
      <c r="K38" s="92"/>
    </row>
    <row r="39" spans="2:11" s="6" customFormat="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3" spans="2:11" s="6" customFormat="1" ht="7.5" customHeight="1">
      <c r="B43" s="39"/>
      <c r="C43" s="40"/>
      <c r="D43" s="40"/>
      <c r="E43" s="40"/>
      <c r="F43" s="40"/>
      <c r="G43" s="40"/>
      <c r="H43" s="40"/>
      <c r="I43" s="40"/>
      <c r="J43" s="40"/>
      <c r="K43" s="93"/>
    </row>
    <row r="44" spans="2:11" s="6" customFormat="1" ht="37.5" customHeight="1">
      <c r="B44" s="22"/>
      <c r="C44" s="11" t="s">
        <v>93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16</v>
      </c>
      <c r="K46" s="25"/>
    </row>
    <row r="47" spans="2:11" s="6" customFormat="1" ht="16.5" customHeight="1">
      <c r="B47" s="22"/>
      <c r="E47" s="298" t="str">
        <f>$E$7</f>
        <v>Rozšíření veřejné kanalizační sítě v areálu DIZ v Ostravě - Vítkovicích</v>
      </c>
      <c r="F47" s="282"/>
      <c r="G47" s="282"/>
      <c r="H47" s="282"/>
      <c r="K47" s="25"/>
    </row>
    <row r="48" spans="2:11" s="2" customFormat="1" ht="15.75" customHeight="1">
      <c r="B48" s="10"/>
      <c r="C48" s="18" t="s">
        <v>89</v>
      </c>
      <c r="K48" s="12"/>
    </row>
    <row r="49" spans="2:11" s="6" customFormat="1" ht="16.5" customHeight="1">
      <c r="B49" s="22"/>
      <c r="E49" s="298" t="s">
        <v>90</v>
      </c>
      <c r="F49" s="282"/>
      <c r="G49" s="282"/>
      <c r="H49" s="282"/>
      <c r="K49" s="25"/>
    </row>
    <row r="50" spans="2:11" s="6" customFormat="1" ht="15" customHeight="1">
      <c r="B50" s="22"/>
      <c r="C50" s="18" t="s">
        <v>91</v>
      </c>
      <c r="K50" s="25"/>
    </row>
    <row r="51" spans="2:11" s="6" customFormat="1" ht="19.5" customHeight="1">
      <c r="B51" s="22"/>
      <c r="E51" s="281" t="str">
        <f>$E$11</f>
        <v>001 - Stavení část</v>
      </c>
      <c r="F51" s="282"/>
      <c r="G51" s="282"/>
      <c r="H51" s="28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22</v>
      </c>
      <c r="F53" s="16" t="str">
        <f>$F$14</f>
        <v> </v>
      </c>
      <c r="I53" s="18" t="s">
        <v>24</v>
      </c>
      <c r="J53" s="45" t="str">
        <f>IF($J$14="","",$J$14)</f>
        <v>24.03.2015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28</v>
      </c>
      <c r="F55" s="16" t="str">
        <f>$E$17</f>
        <v>Statutární město Ostrava</v>
      </c>
      <c r="I55" s="18" t="s">
        <v>34</v>
      </c>
      <c r="J55" s="16" t="str">
        <f>$E$23</f>
        <v>Hydro-Koneko s.r.o.</v>
      </c>
      <c r="K55" s="25"/>
    </row>
    <row r="56" spans="2:11" s="6" customFormat="1" ht="15" customHeight="1">
      <c r="B56" s="22"/>
      <c r="C56" s="18" t="s">
        <v>32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4" t="s">
        <v>94</v>
      </c>
      <c r="D58" s="30"/>
      <c r="E58" s="30"/>
      <c r="F58" s="30"/>
      <c r="G58" s="30"/>
      <c r="H58" s="30"/>
      <c r="I58" s="30"/>
      <c r="J58" s="95" t="s">
        <v>95</v>
      </c>
      <c r="K58" s="35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6" t="s">
        <v>96</v>
      </c>
      <c r="J60" s="57">
        <f>$J$91</f>
        <v>0</v>
      </c>
      <c r="K60" s="25"/>
      <c r="AU60" s="6" t="s">
        <v>97</v>
      </c>
    </row>
    <row r="61" spans="2:11" s="63" customFormat="1" ht="25.5" customHeight="1">
      <c r="B61" s="96"/>
      <c r="D61" s="97" t="s">
        <v>98</v>
      </c>
      <c r="E61" s="97"/>
      <c r="F61" s="97"/>
      <c r="G61" s="97"/>
      <c r="H61" s="97"/>
      <c r="I61" s="97"/>
      <c r="J61" s="98">
        <f>$J$92</f>
        <v>0</v>
      </c>
      <c r="K61" s="99"/>
    </row>
    <row r="62" spans="2:11" s="72" customFormat="1" ht="21" customHeight="1">
      <c r="B62" s="100"/>
      <c r="D62" s="101" t="s">
        <v>99</v>
      </c>
      <c r="E62" s="101"/>
      <c r="F62" s="101"/>
      <c r="G62" s="101"/>
      <c r="H62" s="101"/>
      <c r="I62" s="101"/>
      <c r="J62" s="102">
        <f>$J$93</f>
        <v>0</v>
      </c>
      <c r="K62" s="103"/>
    </row>
    <row r="63" spans="2:11" s="72" customFormat="1" ht="21" customHeight="1">
      <c r="B63" s="100"/>
      <c r="D63" s="101" t="s">
        <v>100</v>
      </c>
      <c r="E63" s="101"/>
      <c r="F63" s="101"/>
      <c r="G63" s="101"/>
      <c r="H63" s="101"/>
      <c r="I63" s="101"/>
      <c r="J63" s="102">
        <f>$J$307</f>
        <v>0</v>
      </c>
      <c r="K63" s="103"/>
    </row>
    <row r="64" spans="2:11" s="72" customFormat="1" ht="21" customHeight="1">
      <c r="B64" s="100"/>
      <c r="D64" s="101" t="s">
        <v>101</v>
      </c>
      <c r="E64" s="101"/>
      <c r="F64" s="101"/>
      <c r="G64" s="101"/>
      <c r="H64" s="101"/>
      <c r="I64" s="101"/>
      <c r="J64" s="102">
        <f>$J$312</f>
        <v>0</v>
      </c>
      <c r="K64" s="103"/>
    </row>
    <row r="65" spans="2:11" s="72" customFormat="1" ht="21" customHeight="1">
      <c r="B65" s="100"/>
      <c r="D65" s="101" t="s">
        <v>102</v>
      </c>
      <c r="E65" s="101"/>
      <c r="F65" s="101"/>
      <c r="G65" s="101"/>
      <c r="H65" s="101"/>
      <c r="I65" s="101"/>
      <c r="J65" s="102">
        <f>$J$354</f>
        <v>0</v>
      </c>
      <c r="K65" s="103"/>
    </row>
    <row r="66" spans="2:11" s="72" customFormat="1" ht="21" customHeight="1">
      <c r="B66" s="100"/>
      <c r="D66" s="101" t="s">
        <v>103</v>
      </c>
      <c r="E66" s="101"/>
      <c r="F66" s="101"/>
      <c r="G66" s="101"/>
      <c r="H66" s="101"/>
      <c r="I66" s="101"/>
      <c r="J66" s="102">
        <f>$J$395</f>
        <v>0</v>
      </c>
      <c r="K66" s="103"/>
    </row>
    <row r="67" spans="2:11" s="72" customFormat="1" ht="21" customHeight="1">
      <c r="B67" s="100"/>
      <c r="D67" s="101" t="s">
        <v>104</v>
      </c>
      <c r="E67" s="101"/>
      <c r="F67" s="101"/>
      <c r="G67" s="101"/>
      <c r="H67" s="101"/>
      <c r="I67" s="101"/>
      <c r="J67" s="102">
        <f>$J$473</f>
        <v>0</v>
      </c>
      <c r="K67" s="103"/>
    </row>
    <row r="68" spans="2:11" s="72" customFormat="1" ht="21" customHeight="1">
      <c r="B68" s="100"/>
      <c r="D68" s="101" t="s">
        <v>105</v>
      </c>
      <c r="E68" s="101"/>
      <c r="F68" s="101"/>
      <c r="G68" s="101"/>
      <c r="H68" s="101"/>
      <c r="I68" s="101"/>
      <c r="J68" s="102">
        <f>$J$519</f>
        <v>0</v>
      </c>
      <c r="K68" s="103"/>
    </row>
    <row r="69" spans="2:11" s="72" customFormat="1" ht="21" customHeight="1">
      <c r="B69" s="100"/>
      <c r="D69" s="101" t="s">
        <v>106</v>
      </c>
      <c r="E69" s="101"/>
      <c r="F69" s="101"/>
      <c r="G69" s="101"/>
      <c r="H69" s="101"/>
      <c r="I69" s="101"/>
      <c r="J69" s="102">
        <f>$J$539</f>
        <v>0</v>
      </c>
      <c r="K69" s="103"/>
    </row>
    <row r="70" spans="2:11" s="6" customFormat="1" ht="22.5" customHeight="1">
      <c r="B70" s="22"/>
      <c r="K70" s="25"/>
    </row>
    <row r="71" spans="2:11" s="6" customFormat="1" ht="7.5" customHeight="1">
      <c r="B71" s="36"/>
      <c r="C71" s="37"/>
      <c r="D71" s="37"/>
      <c r="E71" s="37"/>
      <c r="F71" s="37"/>
      <c r="G71" s="37"/>
      <c r="H71" s="37"/>
      <c r="I71" s="37"/>
      <c r="J71" s="37"/>
      <c r="K71" s="38"/>
    </row>
    <row r="75" spans="2:12" s="6" customFormat="1" ht="7.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2"/>
    </row>
    <row r="76" spans="2:12" s="6" customFormat="1" ht="37.5" customHeight="1">
      <c r="B76" s="22"/>
      <c r="C76" s="11" t="s">
        <v>107</v>
      </c>
      <c r="L76" s="22"/>
    </row>
    <row r="77" spans="2:12" s="6" customFormat="1" ht="7.5" customHeight="1">
      <c r="B77" s="22"/>
      <c r="L77" s="22"/>
    </row>
    <row r="78" spans="2:12" s="6" customFormat="1" ht="15" customHeight="1">
      <c r="B78" s="22"/>
      <c r="C78" s="18" t="s">
        <v>16</v>
      </c>
      <c r="L78" s="22"/>
    </row>
    <row r="79" spans="2:12" s="6" customFormat="1" ht="16.5" customHeight="1">
      <c r="B79" s="22"/>
      <c r="E79" s="298" t="str">
        <f>$E$7</f>
        <v>Rozšíření veřejné kanalizační sítě v areálu DIZ v Ostravě - Vítkovicích</v>
      </c>
      <c r="F79" s="282"/>
      <c r="G79" s="282"/>
      <c r="H79" s="282"/>
      <c r="L79" s="22"/>
    </row>
    <row r="80" spans="2:12" s="2" customFormat="1" ht="15.75" customHeight="1">
      <c r="B80" s="10"/>
      <c r="C80" s="18" t="s">
        <v>89</v>
      </c>
      <c r="L80" s="10"/>
    </row>
    <row r="81" spans="2:12" s="6" customFormat="1" ht="16.5" customHeight="1">
      <c r="B81" s="22"/>
      <c r="E81" s="298" t="s">
        <v>90</v>
      </c>
      <c r="F81" s="282"/>
      <c r="G81" s="282"/>
      <c r="H81" s="282"/>
      <c r="L81" s="22"/>
    </row>
    <row r="82" spans="2:12" s="6" customFormat="1" ht="15" customHeight="1">
      <c r="B82" s="22"/>
      <c r="C82" s="18" t="s">
        <v>91</v>
      </c>
      <c r="L82" s="22"/>
    </row>
    <row r="83" spans="2:12" s="6" customFormat="1" ht="19.5" customHeight="1">
      <c r="B83" s="22"/>
      <c r="E83" s="281" t="str">
        <f>$E$11</f>
        <v>001 - Stavení část</v>
      </c>
      <c r="F83" s="282"/>
      <c r="G83" s="282"/>
      <c r="H83" s="282"/>
      <c r="L83" s="22"/>
    </row>
    <row r="84" spans="2:12" s="6" customFormat="1" ht="7.5" customHeight="1">
      <c r="B84" s="22"/>
      <c r="L84" s="22"/>
    </row>
    <row r="85" spans="2:12" s="6" customFormat="1" ht="18.75" customHeight="1">
      <c r="B85" s="22"/>
      <c r="C85" s="18" t="s">
        <v>22</v>
      </c>
      <c r="F85" s="16" t="str">
        <f>$F$14</f>
        <v> </v>
      </c>
      <c r="I85" s="18" t="s">
        <v>24</v>
      </c>
      <c r="J85" s="45" t="str">
        <f>IF($J$14="","",$J$14)</f>
        <v>24.03.2015</v>
      </c>
      <c r="L85" s="22"/>
    </row>
    <row r="86" spans="2:12" s="6" customFormat="1" ht="7.5" customHeight="1">
      <c r="B86" s="22"/>
      <c r="L86" s="22"/>
    </row>
    <row r="87" spans="2:12" s="6" customFormat="1" ht="15.75" customHeight="1">
      <c r="B87" s="22"/>
      <c r="C87" s="18" t="s">
        <v>28</v>
      </c>
      <c r="F87" s="16" t="str">
        <f>$E$17</f>
        <v>Statutární město Ostrava</v>
      </c>
      <c r="I87" s="18" t="s">
        <v>34</v>
      </c>
      <c r="J87" s="16" t="str">
        <f>$E$23</f>
        <v>Hydro-Koneko s.r.o.</v>
      </c>
      <c r="L87" s="22"/>
    </row>
    <row r="88" spans="2:12" s="6" customFormat="1" ht="15" customHeight="1">
      <c r="B88" s="22"/>
      <c r="C88" s="18" t="s">
        <v>32</v>
      </c>
      <c r="F88" s="16">
        <f>IF($E$20="","",$E$20)</f>
      </c>
      <c r="L88" s="22"/>
    </row>
    <row r="89" spans="2:12" s="6" customFormat="1" ht="11.25" customHeight="1">
      <c r="B89" s="22"/>
      <c r="L89" s="22"/>
    </row>
    <row r="90" spans="2:20" s="104" customFormat="1" ht="30" customHeight="1">
      <c r="B90" s="105"/>
      <c r="C90" s="106" t="s">
        <v>108</v>
      </c>
      <c r="D90" s="107" t="s">
        <v>57</v>
      </c>
      <c r="E90" s="107" t="s">
        <v>53</v>
      </c>
      <c r="F90" s="107" t="s">
        <v>109</v>
      </c>
      <c r="G90" s="107" t="s">
        <v>110</v>
      </c>
      <c r="H90" s="107" t="s">
        <v>111</v>
      </c>
      <c r="I90" s="107" t="s">
        <v>112</v>
      </c>
      <c r="J90" s="107" t="s">
        <v>113</v>
      </c>
      <c r="K90" s="108" t="s">
        <v>114</v>
      </c>
      <c r="L90" s="105"/>
      <c r="M90" s="51" t="s">
        <v>115</v>
      </c>
      <c r="N90" s="52" t="s">
        <v>42</v>
      </c>
      <c r="O90" s="52" t="s">
        <v>116</v>
      </c>
      <c r="P90" s="52" t="s">
        <v>117</v>
      </c>
      <c r="Q90" s="52" t="s">
        <v>118</v>
      </c>
      <c r="R90" s="52" t="s">
        <v>119</v>
      </c>
      <c r="S90" s="52" t="s">
        <v>120</v>
      </c>
      <c r="T90" s="53" t="s">
        <v>121</v>
      </c>
    </row>
    <row r="91" spans="2:63" s="6" customFormat="1" ht="30" customHeight="1">
      <c r="B91" s="22"/>
      <c r="C91" s="56" t="s">
        <v>96</v>
      </c>
      <c r="J91" s="109">
        <f>$BK$91</f>
        <v>0</v>
      </c>
      <c r="L91" s="22"/>
      <c r="M91" s="55"/>
      <c r="N91" s="46"/>
      <c r="O91" s="46"/>
      <c r="P91" s="110">
        <f>$P$92</f>
        <v>0</v>
      </c>
      <c r="Q91" s="46"/>
      <c r="R91" s="110">
        <f>$R$92</f>
        <v>1556.2114124400005</v>
      </c>
      <c r="S91" s="46"/>
      <c r="T91" s="111">
        <f>$T$92</f>
        <v>444.6452</v>
      </c>
      <c r="AT91" s="6" t="s">
        <v>71</v>
      </c>
      <c r="AU91" s="6" t="s">
        <v>97</v>
      </c>
      <c r="BK91" s="112">
        <f>$BK$92</f>
        <v>0</v>
      </c>
    </row>
    <row r="92" spans="2:63" s="113" customFormat="1" ht="37.5" customHeight="1">
      <c r="B92" s="114"/>
      <c r="D92" s="115" t="s">
        <v>71</v>
      </c>
      <c r="E92" s="116" t="s">
        <v>122</v>
      </c>
      <c r="F92" s="116" t="s">
        <v>123</v>
      </c>
      <c r="J92" s="117">
        <f>$BK$92</f>
        <v>0</v>
      </c>
      <c r="L92" s="114"/>
      <c r="M92" s="118"/>
      <c r="P92" s="119">
        <f>$P$93+$P$307+$P$312+$P$354+$P$395+$P$473+$P$519+$P$539</f>
        <v>0</v>
      </c>
      <c r="R92" s="119">
        <f>$R$93+$R$307+$R$312+$R$354+$R$395+$R$473+$R$519+$R$539</f>
        <v>1556.2114124400005</v>
      </c>
      <c r="T92" s="120">
        <f>$T$93+$T$307+$T$312+$T$354+$T$395+$T$473+$T$519+$T$539</f>
        <v>444.6452</v>
      </c>
      <c r="AR92" s="115" t="s">
        <v>21</v>
      </c>
      <c r="AT92" s="115" t="s">
        <v>71</v>
      </c>
      <c r="AU92" s="115" t="s">
        <v>72</v>
      </c>
      <c r="AY92" s="115" t="s">
        <v>124</v>
      </c>
      <c r="BK92" s="121">
        <f>$BK$93+$BK$307+$BK$312+$BK$354+$BK$395+$BK$473+$BK$519+$BK$539</f>
        <v>0</v>
      </c>
    </row>
    <row r="93" spans="2:63" s="113" customFormat="1" ht="21" customHeight="1">
      <c r="B93" s="114"/>
      <c r="D93" s="115" t="s">
        <v>71</v>
      </c>
      <c r="E93" s="122" t="s">
        <v>21</v>
      </c>
      <c r="F93" s="122" t="s">
        <v>125</v>
      </c>
      <c r="J93" s="123">
        <f>$BK$93</f>
        <v>0</v>
      </c>
      <c r="L93" s="114"/>
      <c r="M93" s="118"/>
      <c r="P93" s="119">
        <f>SUM($P$94:$P$306)</f>
        <v>0</v>
      </c>
      <c r="R93" s="119">
        <f>SUM($R$94:$R$306)</f>
        <v>1427.2300014000002</v>
      </c>
      <c r="T93" s="120">
        <f>SUM($T$94:$T$306)</f>
        <v>444.507</v>
      </c>
      <c r="AR93" s="115" t="s">
        <v>21</v>
      </c>
      <c r="AT93" s="115" t="s">
        <v>71</v>
      </c>
      <c r="AU93" s="115" t="s">
        <v>21</v>
      </c>
      <c r="AY93" s="115" t="s">
        <v>124</v>
      </c>
      <c r="BK93" s="121">
        <f>SUM($BK$94:$BK$306)</f>
        <v>0</v>
      </c>
    </row>
    <row r="94" spans="2:65" s="6" customFormat="1" ht="15.75" customHeight="1">
      <c r="B94" s="22"/>
      <c r="C94" s="124" t="s">
        <v>21</v>
      </c>
      <c r="D94" s="124" t="s">
        <v>126</v>
      </c>
      <c r="E94" s="125" t="s">
        <v>127</v>
      </c>
      <c r="F94" s="126" t="s">
        <v>128</v>
      </c>
      <c r="G94" s="127" t="s">
        <v>129</v>
      </c>
      <c r="H94" s="128">
        <v>10</v>
      </c>
      <c r="I94" s="129"/>
      <c r="J94" s="130">
        <f>ROUND($I$94*$H$94,2)</f>
        <v>0</v>
      </c>
      <c r="K94" s="126" t="s">
        <v>130</v>
      </c>
      <c r="L94" s="22"/>
      <c r="M94" s="131"/>
      <c r="N94" s="132" t="s">
        <v>43</v>
      </c>
      <c r="P94" s="133">
        <f>$O$94*$H$94</f>
        <v>0</v>
      </c>
      <c r="Q94" s="133">
        <v>0</v>
      </c>
      <c r="R94" s="133">
        <f>$Q$94*$H$94</f>
        <v>0</v>
      </c>
      <c r="S94" s="133">
        <v>0.32</v>
      </c>
      <c r="T94" s="134">
        <f>$S$94*$H$94</f>
        <v>3.2</v>
      </c>
      <c r="AR94" s="84" t="s">
        <v>131</v>
      </c>
      <c r="AT94" s="84" t="s">
        <v>126</v>
      </c>
      <c r="AU94" s="84" t="s">
        <v>79</v>
      </c>
      <c r="AY94" s="6" t="s">
        <v>124</v>
      </c>
      <c r="BE94" s="135">
        <f>IF($N$94="základní",$J$94,0)</f>
        <v>0</v>
      </c>
      <c r="BF94" s="135">
        <f>IF($N$94="snížená",$J$94,0)</f>
        <v>0</v>
      </c>
      <c r="BG94" s="135">
        <f>IF($N$94="zákl. přenesená",$J$94,0)</f>
        <v>0</v>
      </c>
      <c r="BH94" s="135">
        <f>IF($N$94="sníž. přenesená",$J$94,0)</f>
        <v>0</v>
      </c>
      <c r="BI94" s="135">
        <f>IF($N$94="nulová",$J$94,0)</f>
        <v>0</v>
      </c>
      <c r="BJ94" s="84" t="s">
        <v>21</v>
      </c>
      <c r="BK94" s="135">
        <f>ROUND($I$94*$H$94,2)</f>
        <v>0</v>
      </c>
      <c r="BL94" s="84" t="s">
        <v>131</v>
      </c>
      <c r="BM94" s="84" t="s">
        <v>132</v>
      </c>
    </row>
    <row r="95" spans="2:47" s="6" customFormat="1" ht="38.25" customHeight="1">
      <c r="B95" s="22"/>
      <c r="D95" s="136" t="s">
        <v>133</v>
      </c>
      <c r="F95" s="137" t="s">
        <v>134</v>
      </c>
      <c r="L95" s="22"/>
      <c r="M95" s="48"/>
      <c r="T95" s="49"/>
      <c r="AT95" s="6" t="s">
        <v>133</v>
      </c>
      <c r="AU95" s="6" t="s">
        <v>79</v>
      </c>
    </row>
    <row r="96" spans="2:51" s="6" customFormat="1" ht="15.75" customHeight="1">
      <c r="B96" s="138"/>
      <c r="D96" s="139" t="s">
        <v>135</v>
      </c>
      <c r="E96" s="140"/>
      <c r="F96" s="141" t="s">
        <v>26</v>
      </c>
      <c r="H96" s="142">
        <v>10</v>
      </c>
      <c r="L96" s="138"/>
      <c r="M96" s="143"/>
      <c r="T96" s="144"/>
      <c r="AT96" s="140" t="s">
        <v>135</v>
      </c>
      <c r="AU96" s="140" t="s">
        <v>79</v>
      </c>
      <c r="AV96" s="140" t="s">
        <v>79</v>
      </c>
      <c r="AW96" s="140" t="s">
        <v>97</v>
      </c>
      <c r="AX96" s="140" t="s">
        <v>21</v>
      </c>
      <c r="AY96" s="140" t="s">
        <v>124</v>
      </c>
    </row>
    <row r="97" spans="2:65" s="6" customFormat="1" ht="15.75" customHeight="1">
      <c r="B97" s="22"/>
      <c r="C97" s="124" t="s">
        <v>79</v>
      </c>
      <c r="D97" s="124" t="s">
        <v>126</v>
      </c>
      <c r="E97" s="125" t="s">
        <v>136</v>
      </c>
      <c r="F97" s="126" t="s">
        <v>137</v>
      </c>
      <c r="G97" s="127" t="s">
        <v>129</v>
      </c>
      <c r="H97" s="128">
        <v>90.6</v>
      </c>
      <c r="I97" s="129"/>
      <c r="J97" s="130">
        <f>ROUND($I$97*$H$97,2)</f>
        <v>0</v>
      </c>
      <c r="K97" s="126" t="s">
        <v>130</v>
      </c>
      <c r="L97" s="22"/>
      <c r="M97" s="131"/>
      <c r="N97" s="132" t="s">
        <v>43</v>
      </c>
      <c r="P97" s="133">
        <f>$O$97*$H$97</f>
        <v>0</v>
      </c>
      <c r="Q97" s="133">
        <v>0</v>
      </c>
      <c r="R97" s="133">
        <f>$Q$97*$H$97</f>
        <v>0</v>
      </c>
      <c r="S97" s="133">
        <v>0.255</v>
      </c>
      <c r="T97" s="134">
        <f>$S$97*$H$97</f>
        <v>23.102999999999998</v>
      </c>
      <c r="AR97" s="84" t="s">
        <v>131</v>
      </c>
      <c r="AT97" s="84" t="s">
        <v>126</v>
      </c>
      <c r="AU97" s="84" t="s">
        <v>79</v>
      </c>
      <c r="AY97" s="6" t="s">
        <v>124</v>
      </c>
      <c r="BE97" s="135">
        <f>IF($N$97="základní",$J$97,0)</f>
        <v>0</v>
      </c>
      <c r="BF97" s="135">
        <f>IF($N$97="snížená",$J$97,0)</f>
        <v>0</v>
      </c>
      <c r="BG97" s="135">
        <f>IF($N$97="zákl. přenesená",$J$97,0)</f>
        <v>0</v>
      </c>
      <c r="BH97" s="135">
        <f>IF($N$97="sníž. přenesená",$J$97,0)</f>
        <v>0</v>
      </c>
      <c r="BI97" s="135">
        <f>IF($N$97="nulová",$J$97,0)</f>
        <v>0</v>
      </c>
      <c r="BJ97" s="84" t="s">
        <v>21</v>
      </c>
      <c r="BK97" s="135">
        <f>ROUND($I$97*$H$97,2)</f>
        <v>0</v>
      </c>
      <c r="BL97" s="84" t="s">
        <v>131</v>
      </c>
      <c r="BM97" s="84" t="s">
        <v>138</v>
      </c>
    </row>
    <row r="98" spans="2:47" s="6" customFormat="1" ht="38.25" customHeight="1">
      <c r="B98" s="22"/>
      <c r="D98" s="136" t="s">
        <v>133</v>
      </c>
      <c r="F98" s="137" t="s">
        <v>139</v>
      </c>
      <c r="L98" s="22"/>
      <c r="M98" s="48"/>
      <c r="T98" s="49"/>
      <c r="AT98" s="6" t="s">
        <v>133</v>
      </c>
      <c r="AU98" s="6" t="s">
        <v>79</v>
      </c>
    </row>
    <row r="99" spans="2:47" s="6" customFormat="1" ht="30.75" customHeight="1">
      <c r="B99" s="22"/>
      <c r="D99" s="139" t="s">
        <v>140</v>
      </c>
      <c r="F99" s="145" t="s">
        <v>141</v>
      </c>
      <c r="L99" s="22"/>
      <c r="M99" s="48"/>
      <c r="T99" s="49"/>
      <c r="AT99" s="6" t="s">
        <v>140</v>
      </c>
      <c r="AU99" s="6" t="s">
        <v>79</v>
      </c>
    </row>
    <row r="100" spans="2:51" s="6" customFormat="1" ht="15.75" customHeight="1">
      <c r="B100" s="138"/>
      <c r="D100" s="139" t="s">
        <v>135</v>
      </c>
      <c r="E100" s="140"/>
      <c r="F100" s="141" t="s">
        <v>142</v>
      </c>
      <c r="H100" s="142">
        <v>15.625</v>
      </c>
      <c r="L100" s="138"/>
      <c r="M100" s="143"/>
      <c r="T100" s="144"/>
      <c r="AT100" s="140" t="s">
        <v>135</v>
      </c>
      <c r="AU100" s="140" t="s">
        <v>79</v>
      </c>
      <c r="AV100" s="140" t="s">
        <v>79</v>
      </c>
      <c r="AW100" s="140" t="s">
        <v>97</v>
      </c>
      <c r="AX100" s="140" t="s">
        <v>72</v>
      </c>
      <c r="AY100" s="140" t="s">
        <v>124</v>
      </c>
    </row>
    <row r="101" spans="2:51" s="6" customFormat="1" ht="15.75" customHeight="1">
      <c r="B101" s="146"/>
      <c r="D101" s="139" t="s">
        <v>135</v>
      </c>
      <c r="E101" s="147"/>
      <c r="F101" s="148" t="s">
        <v>143</v>
      </c>
      <c r="H101" s="147"/>
      <c r="L101" s="146"/>
      <c r="M101" s="149"/>
      <c r="T101" s="150"/>
      <c r="AT101" s="147" t="s">
        <v>135</v>
      </c>
      <c r="AU101" s="147" t="s">
        <v>79</v>
      </c>
      <c r="AV101" s="147" t="s">
        <v>21</v>
      </c>
      <c r="AW101" s="147" t="s">
        <v>97</v>
      </c>
      <c r="AX101" s="147" t="s">
        <v>72</v>
      </c>
      <c r="AY101" s="147" t="s">
        <v>124</v>
      </c>
    </row>
    <row r="102" spans="2:51" s="6" customFormat="1" ht="15.75" customHeight="1">
      <c r="B102" s="138"/>
      <c r="D102" s="139" t="s">
        <v>135</v>
      </c>
      <c r="E102" s="140"/>
      <c r="F102" s="141" t="s">
        <v>144</v>
      </c>
      <c r="H102" s="142">
        <v>74.975</v>
      </c>
      <c r="L102" s="138"/>
      <c r="M102" s="143"/>
      <c r="T102" s="144"/>
      <c r="AT102" s="140" t="s">
        <v>135</v>
      </c>
      <c r="AU102" s="140" t="s">
        <v>79</v>
      </c>
      <c r="AV102" s="140" t="s">
        <v>79</v>
      </c>
      <c r="AW102" s="140" t="s">
        <v>97</v>
      </c>
      <c r="AX102" s="140" t="s">
        <v>72</v>
      </c>
      <c r="AY102" s="140" t="s">
        <v>124</v>
      </c>
    </row>
    <row r="103" spans="2:51" s="6" customFormat="1" ht="15.75" customHeight="1">
      <c r="B103" s="151"/>
      <c r="D103" s="139" t="s">
        <v>135</v>
      </c>
      <c r="E103" s="152"/>
      <c r="F103" s="153" t="s">
        <v>145</v>
      </c>
      <c r="H103" s="154">
        <v>90.6</v>
      </c>
      <c r="L103" s="151"/>
      <c r="M103" s="155"/>
      <c r="T103" s="156"/>
      <c r="AT103" s="152" t="s">
        <v>135</v>
      </c>
      <c r="AU103" s="152" t="s">
        <v>79</v>
      </c>
      <c r="AV103" s="152" t="s">
        <v>131</v>
      </c>
      <c r="AW103" s="152" t="s">
        <v>97</v>
      </c>
      <c r="AX103" s="152" t="s">
        <v>21</v>
      </c>
      <c r="AY103" s="152" t="s">
        <v>124</v>
      </c>
    </row>
    <row r="104" spans="2:65" s="6" customFormat="1" ht="15.75" customHeight="1">
      <c r="B104" s="22"/>
      <c r="C104" s="124" t="s">
        <v>146</v>
      </c>
      <c r="D104" s="124" t="s">
        <v>126</v>
      </c>
      <c r="E104" s="125" t="s">
        <v>147</v>
      </c>
      <c r="F104" s="126" t="s">
        <v>148</v>
      </c>
      <c r="G104" s="127" t="s">
        <v>129</v>
      </c>
      <c r="H104" s="128">
        <v>138.6</v>
      </c>
      <c r="I104" s="129"/>
      <c r="J104" s="130">
        <f>ROUND($I$104*$H$104,2)</f>
        <v>0</v>
      </c>
      <c r="K104" s="126" t="s">
        <v>130</v>
      </c>
      <c r="L104" s="22"/>
      <c r="M104" s="131"/>
      <c r="N104" s="132" t="s">
        <v>43</v>
      </c>
      <c r="P104" s="133">
        <f>$O$104*$H$104</f>
        <v>0</v>
      </c>
      <c r="Q104" s="133">
        <v>0</v>
      </c>
      <c r="R104" s="133">
        <f>$Q$104*$H$104</f>
        <v>0</v>
      </c>
      <c r="S104" s="133">
        <v>0.26</v>
      </c>
      <c r="T104" s="134">
        <f>$S$104*$H$104</f>
        <v>36.036</v>
      </c>
      <c r="AR104" s="84" t="s">
        <v>131</v>
      </c>
      <c r="AT104" s="84" t="s">
        <v>126</v>
      </c>
      <c r="AU104" s="84" t="s">
        <v>79</v>
      </c>
      <c r="AY104" s="6" t="s">
        <v>124</v>
      </c>
      <c r="BE104" s="135">
        <f>IF($N$104="základní",$J$104,0)</f>
        <v>0</v>
      </c>
      <c r="BF104" s="135">
        <f>IF($N$104="snížená",$J$104,0)</f>
        <v>0</v>
      </c>
      <c r="BG104" s="135">
        <f>IF($N$104="zákl. přenesená",$J$104,0)</f>
        <v>0</v>
      </c>
      <c r="BH104" s="135">
        <f>IF($N$104="sníž. přenesená",$J$104,0)</f>
        <v>0</v>
      </c>
      <c r="BI104" s="135">
        <f>IF($N$104="nulová",$J$104,0)</f>
        <v>0</v>
      </c>
      <c r="BJ104" s="84" t="s">
        <v>21</v>
      </c>
      <c r="BK104" s="135">
        <f>ROUND($I$104*$H$104,2)</f>
        <v>0</v>
      </c>
      <c r="BL104" s="84" t="s">
        <v>131</v>
      </c>
      <c r="BM104" s="84" t="s">
        <v>149</v>
      </c>
    </row>
    <row r="105" spans="2:47" s="6" customFormat="1" ht="27" customHeight="1">
      <c r="B105" s="22"/>
      <c r="D105" s="136" t="s">
        <v>133</v>
      </c>
      <c r="F105" s="137" t="s">
        <v>150</v>
      </c>
      <c r="L105" s="22"/>
      <c r="M105" s="48"/>
      <c r="T105" s="49"/>
      <c r="AT105" s="6" t="s">
        <v>133</v>
      </c>
      <c r="AU105" s="6" t="s">
        <v>79</v>
      </c>
    </row>
    <row r="106" spans="2:47" s="6" customFormat="1" ht="30.75" customHeight="1">
      <c r="B106" s="22"/>
      <c r="D106" s="139" t="s">
        <v>140</v>
      </c>
      <c r="F106" s="145" t="s">
        <v>141</v>
      </c>
      <c r="L106" s="22"/>
      <c r="M106" s="48"/>
      <c r="T106" s="49"/>
      <c r="AT106" s="6" t="s">
        <v>140</v>
      </c>
      <c r="AU106" s="6" t="s">
        <v>79</v>
      </c>
    </row>
    <row r="107" spans="2:51" s="6" customFormat="1" ht="15.75" customHeight="1">
      <c r="B107" s="138"/>
      <c r="D107" s="139" t="s">
        <v>135</v>
      </c>
      <c r="E107" s="140"/>
      <c r="F107" s="141" t="s">
        <v>151</v>
      </c>
      <c r="H107" s="142">
        <v>34.5</v>
      </c>
      <c r="L107" s="138"/>
      <c r="M107" s="143"/>
      <c r="T107" s="144"/>
      <c r="AT107" s="140" t="s">
        <v>135</v>
      </c>
      <c r="AU107" s="140" t="s">
        <v>79</v>
      </c>
      <c r="AV107" s="140" t="s">
        <v>79</v>
      </c>
      <c r="AW107" s="140" t="s">
        <v>97</v>
      </c>
      <c r="AX107" s="140" t="s">
        <v>72</v>
      </c>
      <c r="AY107" s="140" t="s">
        <v>124</v>
      </c>
    </row>
    <row r="108" spans="2:51" s="6" customFormat="1" ht="15.75" customHeight="1">
      <c r="B108" s="146"/>
      <c r="D108" s="139" t="s">
        <v>135</v>
      </c>
      <c r="E108" s="147"/>
      <c r="F108" s="148" t="s">
        <v>143</v>
      </c>
      <c r="H108" s="147"/>
      <c r="L108" s="146"/>
      <c r="M108" s="149"/>
      <c r="T108" s="150"/>
      <c r="AT108" s="147" t="s">
        <v>135</v>
      </c>
      <c r="AU108" s="147" t="s">
        <v>79</v>
      </c>
      <c r="AV108" s="147" t="s">
        <v>21</v>
      </c>
      <c r="AW108" s="147" t="s">
        <v>97</v>
      </c>
      <c r="AX108" s="147" t="s">
        <v>72</v>
      </c>
      <c r="AY108" s="147" t="s">
        <v>124</v>
      </c>
    </row>
    <row r="109" spans="2:51" s="6" customFormat="1" ht="15.75" customHeight="1">
      <c r="B109" s="138"/>
      <c r="D109" s="139" t="s">
        <v>135</v>
      </c>
      <c r="E109" s="140"/>
      <c r="F109" s="141" t="s">
        <v>152</v>
      </c>
      <c r="H109" s="142">
        <v>104.1</v>
      </c>
      <c r="L109" s="138"/>
      <c r="M109" s="143"/>
      <c r="T109" s="144"/>
      <c r="AT109" s="140" t="s">
        <v>135</v>
      </c>
      <c r="AU109" s="140" t="s">
        <v>79</v>
      </c>
      <c r="AV109" s="140" t="s">
        <v>79</v>
      </c>
      <c r="AW109" s="140" t="s">
        <v>97</v>
      </c>
      <c r="AX109" s="140" t="s">
        <v>72</v>
      </c>
      <c r="AY109" s="140" t="s">
        <v>124</v>
      </c>
    </row>
    <row r="110" spans="2:51" s="6" customFormat="1" ht="15.75" customHeight="1">
      <c r="B110" s="151"/>
      <c r="D110" s="139" t="s">
        <v>135</v>
      </c>
      <c r="E110" s="152"/>
      <c r="F110" s="153" t="s">
        <v>145</v>
      </c>
      <c r="H110" s="154">
        <v>138.6</v>
      </c>
      <c r="L110" s="151"/>
      <c r="M110" s="155"/>
      <c r="T110" s="156"/>
      <c r="AT110" s="152" t="s">
        <v>135</v>
      </c>
      <c r="AU110" s="152" t="s">
        <v>79</v>
      </c>
      <c r="AV110" s="152" t="s">
        <v>131</v>
      </c>
      <c r="AW110" s="152" t="s">
        <v>97</v>
      </c>
      <c r="AX110" s="152" t="s">
        <v>21</v>
      </c>
      <c r="AY110" s="152" t="s">
        <v>124</v>
      </c>
    </row>
    <row r="111" spans="2:65" s="6" customFormat="1" ht="15.75" customHeight="1">
      <c r="B111" s="22"/>
      <c r="C111" s="124" t="s">
        <v>131</v>
      </c>
      <c r="D111" s="124" t="s">
        <v>126</v>
      </c>
      <c r="E111" s="125" t="s">
        <v>153</v>
      </c>
      <c r="F111" s="126" t="s">
        <v>154</v>
      </c>
      <c r="G111" s="127" t="s">
        <v>129</v>
      </c>
      <c r="H111" s="128">
        <v>229.2</v>
      </c>
      <c r="I111" s="129"/>
      <c r="J111" s="130">
        <f>ROUND($I$111*$H$111,2)</f>
        <v>0</v>
      </c>
      <c r="K111" s="126" t="s">
        <v>130</v>
      </c>
      <c r="L111" s="22"/>
      <c r="M111" s="131"/>
      <c r="N111" s="132" t="s">
        <v>43</v>
      </c>
      <c r="P111" s="133">
        <f>$O$111*$H$111</f>
        <v>0</v>
      </c>
      <c r="Q111" s="133">
        <v>0</v>
      </c>
      <c r="R111" s="133">
        <f>$Q$111*$H$111</f>
        <v>0</v>
      </c>
      <c r="S111" s="133">
        <v>0.235</v>
      </c>
      <c r="T111" s="134">
        <f>$S$111*$H$111</f>
        <v>53.861999999999995</v>
      </c>
      <c r="AR111" s="84" t="s">
        <v>131</v>
      </c>
      <c r="AT111" s="84" t="s">
        <v>126</v>
      </c>
      <c r="AU111" s="84" t="s">
        <v>79</v>
      </c>
      <c r="AY111" s="6" t="s">
        <v>124</v>
      </c>
      <c r="BE111" s="135">
        <f>IF($N$111="základní",$J$111,0)</f>
        <v>0</v>
      </c>
      <c r="BF111" s="135">
        <f>IF($N$111="snížená",$J$111,0)</f>
        <v>0</v>
      </c>
      <c r="BG111" s="135">
        <f>IF($N$111="zákl. přenesená",$J$111,0)</f>
        <v>0</v>
      </c>
      <c r="BH111" s="135">
        <f>IF($N$111="sníž. přenesená",$J$111,0)</f>
        <v>0</v>
      </c>
      <c r="BI111" s="135">
        <f>IF($N$111="nulová",$J$111,0)</f>
        <v>0</v>
      </c>
      <c r="BJ111" s="84" t="s">
        <v>21</v>
      </c>
      <c r="BK111" s="135">
        <f>ROUND($I$111*$H$111,2)</f>
        <v>0</v>
      </c>
      <c r="BL111" s="84" t="s">
        <v>131</v>
      </c>
      <c r="BM111" s="84" t="s">
        <v>155</v>
      </c>
    </row>
    <row r="112" spans="2:47" s="6" customFormat="1" ht="27" customHeight="1">
      <c r="B112" s="22"/>
      <c r="D112" s="136" t="s">
        <v>133</v>
      </c>
      <c r="F112" s="137" t="s">
        <v>156</v>
      </c>
      <c r="L112" s="22"/>
      <c r="M112" s="48"/>
      <c r="T112" s="49"/>
      <c r="AT112" s="6" t="s">
        <v>133</v>
      </c>
      <c r="AU112" s="6" t="s">
        <v>79</v>
      </c>
    </row>
    <row r="113" spans="2:47" s="6" customFormat="1" ht="30.75" customHeight="1">
      <c r="B113" s="22"/>
      <c r="D113" s="139" t="s">
        <v>140</v>
      </c>
      <c r="F113" s="145" t="s">
        <v>141</v>
      </c>
      <c r="L113" s="22"/>
      <c r="M113" s="48"/>
      <c r="T113" s="49"/>
      <c r="AT113" s="6" t="s">
        <v>140</v>
      </c>
      <c r="AU113" s="6" t="s">
        <v>79</v>
      </c>
    </row>
    <row r="114" spans="2:51" s="6" customFormat="1" ht="15.75" customHeight="1">
      <c r="B114" s="146"/>
      <c r="D114" s="139" t="s">
        <v>135</v>
      </c>
      <c r="E114" s="147"/>
      <c r="F114" s="148" t="s">
        <v>157</v>
      </c>
      <c r="H114" s="147"/>
      <c r="L114" s="146"/>
      <c r="M114" s="149"/>
      <c r="T114" s="150"/>
      <c r="AT114" s="147" t="s">
        <v>135</v>
      </c>
      <c r="AU114" s="147" t="s">
        <v>79</v>
      </c>
      <c r="AV114" s="147" t="s">
        <v>21</v>
      </c>
      <c r="AW114" s="147" t="s">
        <v>97</v>
      </c>
      <c r="AX114" s="147" t="s">
        <v>72</v>
      </c>
      <c r="AY114" s="147" t="s">
        <v>124</v>
      </c>
    </row>
    <row r="115" spans="2:51" s="6" customFormat="1" ht="15.75" customHeight="1">
      <c r="B115" s="138"/>
      <c r="D115" s="139" t="s">
        <v>135</v>
      </c>
      <c r="E115" s="140"/>
      <c r="F115" s="141" t="s">
        <v>158</v>
      </c>
      <c r="H115" s="142">
        <v>229.2</v>
      </c>
      <c r="L115" s="138"/>
      <c r="M115" s="143"/>
      <c r="T115" s="144"/>
      <c r="AT115" s="140" t="s">
        <v>135</v>
      </c>
      <c r="AU115" s="140" t="s">
        <v>79</v>
      </c>
      <c r="AV115" s="140" t="s">
        <v>79</v>
      </c>
      <c r="AW115" s="140" t="s">
        <v>97</v>
      </c>
      <c r="AX115" s="140" t="s">
        <v>21</v>
      </c>
      <c r="AY115" s="140" t="s">
        <v>124</v>
      </c>
    </row>
    <row r="116" spans="2:65" s="6" customFormat="1" ht="15.75" customHeight="1">
      <c r="B116" s="22"/>
      <c r="C116" s="124" t="s">
        <v>159</v>
      </c>
      <c r="D116" s="124" t="s">
        <v>126</v>
      </c>
      <c r="E116" s="125" t="s">
        <v>160</v>
      </c>
      <c r="F116" s="126" t="s">
        <v>161</v>
      </c>
      <c r="G116" s="127" t="s">
        <v>129</v>
      </c>
      <c r="H116" s="128">
        <v>447.1</v>
      </c>
      <c r="I116" s="129"/>
      <c r="J116" s="130">
        <f>ROUND($I$116*$H$116,2)</f>
        <v>0</v>
      </c>
      <c r="K116" s="126" t="s">
        <v>130</v>
      </c>
      <c r="L116" s="22"/>
      <c r="M116" s="131"/>
      <c r="N116" s="132" t="s">
        <v>43</v>
      </c>
      <c r="P116" s="133">
        <f>$O$116*$H$116</f>
        <v>0</v>
      </c>
      <c r="Q116" s="133">
        <v>0</v>
      </c>
      <c r="R116" s="133">
        <f>$Q$116*$H$116</f>
        <v>0</v>
      </c>
      <c r="S116" s="133">
        <v>0.56</v>
      </c>
      <c r="T116" s="134">
        <f>$S$116*$H$116</f>
        <v>250.37600000000003</v>
      </c>
      <c r="AR116" s="84" t="s">
        <v>131</v>
      </c>
      <c r="AT116" s="84" t="s">
        <v>126</v>
      </c>
      <c r="AU116" s="84" t="s">
        <v>79</v>
      </c>
      <c r="AY116" s="6" t="s">
        <v>124</v>
      </c>
      <c r="BE116" s="135">
        <f>IF($N$116="základní",$J$116,0)</f>
        <v>0</v>
      </c>
      <c r="BF116" s="135">
        <f>IF($N$116="snížená",$J$116,0)</f>
        <v>0</v>
      </c>
      <c r="BG116" s="135">
        <f>IF($N$116="zákl. přenesená",$J$116,0)</f>
        <v>0</v>
      </c>
      <c r="BH116" s="135">
        <f>IF($N$116="sníž. přenesená",$J$116,0)</f>
        <v>0</v>
      </c>
      <c r="BI116" s="135">
        <f>IF($N$116="nulová",$J$116,0)</f>
        <v>0</v>
      </c>
      <c r="BJ116" s="84" t="s">
        <v>21</v>
      </c>
      <c r="BK116" s="135">
        <f>ROUND($I$116*$H$116,2)</f>
        <v>0</v>
      </c>
      <c r="BL116" s="84" t="s">
        <v>131</v>
      </c>
      <c r="BM116" s="84" t="s">
        <v>162</v>
      </c>
    </row>
    <row r="117" spans="2:47" s="6" customFormat="1" ht="27" customHeight="1">
      <c r="B117" s="22"/>
      <c r="D117" s="136" t="s">
        <v>133</v>
      </c>
      <c r="F117" s="137" t="s">
        <v>163</v>
      </c>
      <c r="L117" s="22"/>
      <c r="M117" s="48"/>
      <c r="T117" s="49"/>
      <c r="AT117" s="6" t="s">
        <v>133</v>
      </c>
      <c r="AU117" s="6" t="s">
        <v>79</v>
      </c>
    </row>
    <row r="118" spans="2:47" s="6" customFormat="1" ht="30.75" customHeight="1">
      <c r="B118" s="22"/>
      <c r="D118" s="139" t="s">
        <v>140</v>
      </c>
      <c r="F118" s="145" t="s">
        <v>141</v>
      </c>
      <c r="L118" s="22"/>
      <c r="M118" s="48"/>
      <c r="T118" s="49"/>
      <c r="AT118" s="6" t="s">
        <v>140</v>
      </c>
      <c r="AU118" s="6" t="s">
        <v>79</v>
      </c>
    </row>
    <row r="119" spans="2:51" s="6" customFormat="1" ht="15.75" customHeight="1">
      <c r="B119" s="138"/>
      <c r="D119" s="139" t="s">
        <v>135</v>
      </c>
      <c r="E119" s="140"/>
      <c r="F119" s="141" t="s">
        <v>164</v>
      </c>
      <c r="H119" s="142">
        <v>203.625</v>
      </c>
      <c r="L119" s="138"/>
      <c r="M119" s="143"/>
      <c r="T119" s="144"/>
      <c r="AT119" s="140" t="s">
        <v>135</v>
      </c>
      <c r="AU119" s="140" t="s">
        <v>79</v>
      </c>
      <c r="AV119" s="140" t="s">
        <v>79</v>
      </c>
      <c r="AW119" s="140" t="s">
        <v>97</v>
      </c>
      <c r="AX119" s="140" t="s">
        <v>72</v>
      </c>
      <c r="AY119" s="140" t="s">
        <v>124</v>
      </c>
    </row>
    <row r="120" spans="2:51" s="6" customFormat="1" ht="15.75" customHeight="1">
      <c r="B120" s="138"/>
      <c r="D120" s="139" t="s">
        <v>135</v>
      </c>
      <c r="E120" s="140"/>
      <c r="F120" s="141" t="s">
        <v>165</v>
      </c>
      <c r="H120" s="142">
        <v>64.5</v>
      </c>
      <c r="L120" s="138"/>
      <c r="M120" s="143"/>
      <c r="T120" s="144"/>
      <c r="AT120" s="140" t="s">
        <v>135</v>
      </c>
      <c r="AU120" s="140" t="s">
        <v>79</v>
      </c>
      <c r="AV120" s="140" t="s">
        <v>79</v>
      </c>
      <c r="AW120" s="140" t="s">
        <v>97</v>
      </c>
      <c r="AX120" s="140" t="s">
        <v>72</v>
      </c>
      <c r="AY120" s="140" t="s">
        <v>124</v>
      </c>
    </row>
    <row r="121" spans="2:51" s="6" customFormat="1" ht="15.75" customHeight="1">
      <c r="B121" s="146"/>
      <c r="D121" s="139" t="s">
        <v>135</v>
      </c>
      <c r="E121" s="147"/>
      <c r="F121" s="148" t="s">
        <v>143</v>
      </c>
      <c r="H121" s="147"/>
      <c r="L121" s="146"/>
      <c r="M121" s="149"/>
      <c r="T121" s="150"/>
      <c r="AT121" s="147" t="s">
        <v>135</v>
      </c>
      <c r="AU121" s="147" t="s">
        <v>79</v>
      </c>
      <c r="AV121" s="147" t="s">
        <v>21</v>
      </c>
      <c r="AW121" s="147" t="s">
        <v>97</v>
      </c>
      <c r="AX121" s="147" t="s">
        <v>72</v>
      </c>
      <c r="AY121" s="147" t="s">
        <v>124</v>
      </c>
    </row>
    <row r="122" spans="2:51" s="6" customFormat="1" ht="15.75" customHeight="1">
      <c r="B122" s="138"/>
      <c r="D122" s="139" t="s">
        <v>135</v>
      </c>
      <c r="E122" s="140"/>
      <c r="F122" s="141" t="s">
        <v>166</v>
      </c>
      <c r="H122" s="142">
        <v>114.375</v>
      </c>
      <c r="L122" s="138"/>
      <c r="M122" s="143"/>
      <c r="T122" s="144"/>
      <c r="AT122" s="140" t="s">
        <v>135</v>
      </c>
      <c r="AU122" s="140" t="s">
        <v>79</v>
      </c>
      <c r="AV122" s="140" t="s">
        <v>79</v>
      </c>
      <c r="AW122" s="140" t="s">
        <v>97</v>
      </c>
      <c r="AX122" s="140" t="s">
        <v>72</v>
      </c>
      <c r="AY122" s="140" t="s">
        <v>124</v>
      </c>
    </row>
    <row r="123" spans="2:51" s="6" customFormat="1" ht="15.75" customHeight="1">
      <c r="B123" s="138"/>
      <c r="D123" s="139" t="s">
        <v>135</v>
      </c>
      <c r="E123" s="140"/>
      <c r="F123" s="141" t="s">
        <v>167</v>
      </c>
      <c r="H123" s="142">
        <v>64.6</v>
      </c>
      <c r="L123" s="138"/>
      <c r="M123" s="143"/>
      <c r="T123" s="144"/>
      <c r="AT123" s="140" t="s">
        <v>135</v>
      </c>
      <c r="AU123" s="140" t="s">
        <v>79</v>
      </c>
      <c r="AV123" s="140" t="s">
        <v>79</v>
      </c>
      <c r="AW123" s="140" t="s">
        <v>97</v>
      </c>
      <c r="AX123" s="140" t="s">
        <v>72</v>
      </c>
      <c r="AY123" s="140" t="s">
        <v>124</v>
      </c>
    </row>
    <row r="124" spans="2:51" s="6" customFormat="1" ht="15.75" customHeight="1">
      <c r="B124" s="151"/>
      <c r="D124" s="139" t="s">
        <v>135</v>
      </c>
      <c r="E124" s="152"/>
      <c r="F124" s="153" t="s">
        <v>145</v>
      </c>
      <c r="H124" s="154">
        <v>447.1</v>
      </c>
      <c r="L124" s="151"/>
      <c r="M124" s="155"/>
      <c r="T124" s="156"/>
      <c r="AT124" s="152" t="s">
        <v>135</v>
      </c>
      <c r="AU124" s="152" t="s">
        <v>79</v>
      </c>
      <c r="AV124" s="152" t="s">
        <v>131</v>
      </c>
      <c r="AW124" s="152" t="s">
        <v>97</v>
      </c>
      <c r="AX124" s="152" t="s">
        <v>21</v>
      </c>
      <c r="AY124" s="152" t="s">
        <v>124</v>
      </c>
    </row>
    <row r="125" spans="2:65" s="6" customFormat="1" ht="15.75" customHeight="1">
      <c r="B125" s="22"/>
      <c r="C125" s="124" t="s">
        <v>168</v>
      </c>
      <c r="D125" s="124" t="s">
        <v>126</v>
      </c>
      <c r="E125" s="125" t="s">
        <v>169</v>
      </c>
      <c r="F125" s="126" t="s">
        <v>170</v>
      </c>
      <c r="G125" s="127" t="s">
        <v>129</v>
      </c>
      <c r="H125" s="128">
        <v>504.2</v>
      </c>
      <c r="I125" s="129"/>
      <c r="J125" s="130">
        <f>ROUND($I$125*$H$125,2)</f>
        <v>0</v>
      </c>
      <c r="K125" s="126" t="s">
        <v>130</v>
      </c>
      <c r="L125" s="22"/>
      <c r="M125" s="131"/>
      <c r="N125" s="132" t="s">
        <v>43</v>
      </c>
      <c r="P125" s="133">
        <f>$O$125*$H$125</f>
        <v>0</v>
      </c>
      <c r="Q125" s="133">
        <v>9E-05</v>
      </c>
      <c r="R125" s="133">
        <f>$Q$125*$H$125</f>
        <v>0.045378</v>
      </c>
      <c r="S125" s="133">
        <v>0.15</v>
      </c>
      <c r="T125" s="134">
        <f>$S$125*$H$125</f>
        <v>75.63</v>
      </c>
      <c r="AR125" s="84" t="s">
        <v>131</v>
      </c>
      <c r="AT125" s="84" t="s">
        <v>126</v>
      </c>
      <c r="AU125" s="84" t="s">
        <v>79</v>
      </c>
      <c r="AY125" s="6" t="s">
        <v>124</v>
      </c>
      <c r="BE125" s="135">
        <f>IF($N$125="základní",$J$125,0)</f>
        <v>0</v>
      </c>
      <c r="BF125" s="135">
        <f>IF($N$125="snížená",$J$125,0)</f>
        <v>0</v>
      </c>
      <c r="BG125" s="135">
        <f>IF($N$125="zákl. přenesená",$J$125,0)</f>
        <v>0</v>
      </c>
      <c r="BH125" s="135">
        <f>IF($N$125="sníž. přenesená",$J$125,0)</f>
        <v>0</v>
      </c>
      <c r="BI125" s="135">
        <f>IF($N$125="nulová",$J$125,0)</f>
        <v>0</v>
      </c>
      <c r="BJ125" s="84" t="s">
        <v>21</v>
      </c>
      <c r="BK125" s="135">
        <f>ROUND($I$125*$H$125,2)</f>
        <v>0</v>
      </c>
      <c r="BL125" s="84" t="s">
        <v>131</v>
      </c>
      <c r="BM125" s="84" t="s">
        <v>171</v>
      </c>
    </row>
    <row r="126" spans="2:47" s="6" customFormat="1" ht="27" customHeight="1">
      <c r="B126" s="22"/>
      <c r="D126" s="136" t="s">
        <v>133</v>
      </c>
      <c r="F126" s="137" t="s">
        <v>172</v>
      </c>
      <c r="L126" s="22"/>
      <c r="M126" s="48"/>
      <c r="T126" s="49"/>
      <c r="AT126" s="6" t="s">
        <v>133</v>
      </c>
      <c r="AU126" s="6" t="s">
        <v>79</v>
      </c>
    </row>
    <row r="127" spans="2:47" s="6" customFormat="1" ht="30.75" customHeight="1">
      <c r="B127" s="22"/>
      <c r="D127" s="139" t="s">
        <v>140</v>
      </c>
      <c r="F127" s="145" t="s">
        <v>141</v>
      </c>
      <c r="L127" s="22"/>
      <c r="M127" s="48"/>
      <c r="T127" s="49"/>
      <c r="AT127" s="6" t="s">
        <v>140</v>
      </c>
      <c r="AU127" s="6" t="s">
        <v>79</v>
      </c>
    </row>
    <row r="128" spans="2:51" s="6" customFormat="1" ht="15.75" customHeight="1">
      <c r="B128" s="138"/>
      <c r="D128" s="139" t="s">
        <v>135</v>
      </c>
      <c r="E128" s="140"/>
      <c r="F128" s="141" t="s">
        <v>164</v>
      </c>
      <c r="H128" s="142">
        <v>203.625</v>
      </c>
      <c r="L128" s="138"/>
      <c r="M128" s="143"/>
      <c r="T128" s="144"/>
      <c r="AT128" s="140" t="s">
        <v>135</v>
      </c>
      <c r="AU128" s="140" t="s">
        <v>79</v>
      </c>
      <c r="AV128" s="140" t="s">
        <v>79</v>
      </c>
      <c r="AW128" s="140" t="s">
        <v>97</v>
      </c>
      <c r="AX128" s="140" t="s">
        <v>72</v>
      </c>
      <c r="AY128" s="140" t="s">
        <v>124</v>
      </c>
    </row>
    <row r="129" spans="2:51" s="6" customFormat="1" ht="15.75" customHeight="1">
      <c r="B129" s="146"/>
      <c r="D129" s="139" t="s">
        <v>135</v>
      </c>
      <c r="E129" s="147"/>
      <c r="F129" s="148" t="s">
        <v>143</v>
      </c>
      <c r="H129" s="147"/>
      <c r="L129" s="146"/>
      <c r="M129" s="149"/>
      <c r="T129" s="150"/>
      <c r="AT129" s="147" t="s">
        <v>135</v>
      </c>
      <c r="AU129" s="147" t="s">
        <v>79</v>
      </c>
      <c r="AV129" s="147" t="s">
        <v>21</v>
      </c>
      <c r="AW129" s="147" t="s">
        <v>97</v>
      </c>
      <c r="AX129" s="147" t="s">
        <v>72</v>
      </c>
      <c r="AY129" s="147" t="s">
        <v>124</v>
      </c>
    </row>
    <row r="130" spans="2:51" s="6" customFormat="1" ht="15.75" customHeight="1">
      <c r="B130" s="138"/>
      <c r="D130" s="139" t="s">
        <v>135</v>
      </c>
      <c r="E130" s="140"/>
      <c r="F130" s="141" t="s">
        <v>173</v>
      </c>
      <c r="H130" s="142">
        <v>186.2</v>
      </c>
      <c r="L130" s="138"/>
      <c r="M130" s="143"/>
      <c r="T130" s="144"/>
      <c r="AT130" s="140" t="s">
        <v>135</v>
      </c>
      <c r="AU130" s="140" t="s">
        <v>79</v>
      </c>
      <c r="AV130" s="140" t="s">
        <v>79</v>
      </c>
      <c r="AW130" s="140" t="s">
        <v>97</v>
      </c>
      <c r="AX130" s="140" t="s">
        <v>72</v>
      </c>
      <c r="AY130" s="140" t="s">
        <v>124</v>
      </c>
    </row>
    <row r="131" spans="2:51" s="6" customFormat="1" ht="15.75" customHeight="1">
      <c r="B131" s="138"/>
      <c r="D131" s="139" t="s">
        <v>135</v>
      </c>
      <c r="E131" s="140"/>
      <c r="F131" s="141" t="s">
        <v>174</v>
      </c>
      <c r="H131" s="142">
        <v>114.375</v>
      </c>
      <c r="L131" s="138"/>
      <c r="M131" s="143"/>
      <c r="T131" s="144"/>
      <c r="AT131" s="140" t="s">
        <v>135</v>
      </c>
      <c r="AU131" s="140" t="s">
        <v>79</v>
      </c>
      <c r="AV131" s="140" t="s">
        <v>79</v>
      </c>
      <c r="AW131" s="140" t="s">
        <v>97</v>
      </c>
      <c r="AX131" s="140" t="s">
        <v>72</v>
      </c>
      <c r="AY131" s="140" t="s">
        <v>124</v>
      </c>
    </row>
    <row r="132" spans="2:51" s="6" customFormat="1" ht="15.75" customHeight="1">
      <c r="B132" s="151"/>
      <c r="D132" s="139" t="s">
        <v>135</v>
      </c>
      <c r="E132" s="152"/>
      <c r="F132" s="153" t="s">
        <v>145</v>
      </c>
      <c r="H132" s="154">
        <v>504.2</v>
      </c>
      <c r="L132" s="151"/>
      <c r="M132" s="155"/>
      <c r="T132" s="156"/>
      <c r="AT132" s="152" t="s">
        <v>135</v>
      </c>
      <c r="AU132" s="152" t="s">
        <v>79</v>
      </c>
      <c r="AV132" s="152" t="s">
        <v>131</v>
      </c>
      <c r="AW132" s="152" t="s">
        <v>97</v>
      </c>
      <c r="AX132" s="152" t="s">
        <v>21</v>
      </c>
      <c r="AY132" s="152" t="s">
        <v>124</v>
      </c>
    </row>
    <row r="133" spans="2:65" s="6" customFormat="1" ht="15.75" customHeight="1">
      <c r="B133" s="22"/>
      <c r="C133" s="124" t="s">
        <v>175</v>
      </c>
      <c r="D133" s="124" t="s">
        <v>126</v>
      </c>
      <c r="E133" s="125" t="s">
        <v>176</v>
      </c>
      <c r="F133" s="126" t="s">
        <v>177</v>
      </c>
      <c r="G133" s="127" t="s">
        <v>178</v>
      </c>
      <c r="H133" s="128">
        <v>10</v>
      </c>
      <c r="I133" s="129"/>
      <c r="J133" s="130">
        <f>ROUND($I$133*$H$133,2)</f>
        <v>0</v>
      </c>
      <c r="K133" s="126" t="s">
        <v>130</v>
      </c>
      <c r="L133" s="22"/>
      <c r="M133" s="131"/>
      <c r="N133" s="132" t="s">
        <v>43</v>
      </c>
      <c r="P133" s="133">
        <f>$O$133*$H$133</f>
        <v>0</v>
      </c>
      <c r="Q133" s="133">
        <v>0</v>
      </c>
      <c r="R133" s="133">
        <f>$Q$133*$H$133</f>
        <v>0</v>
      </c>
      <c r="S133" s="133">
        <v>0.23</v>
      </c>
      <c r="T133" s="134">
        <f>$S$133*$H$133</f>
        <v>2.3000000000000003</v>
      </c>
      <c r="AR133" s="84" t="s">
        <v>131</v>
      </c>
      <c r="AT133" s="84" t="s">
        <v>126</v>
      </c>
      <c r="AU133" s="84" t="s">
        <v>79</v>
      </c>
      <c r="AY133" s="6" t="s">
        <v>124</v>
      </c>
      <c r="BE133" s="135">
        <f>IF($N$133="základní",$J$133,0)</f>
        <v>0</v>
      </c>
      <c r="BF133" s="135">
        <f>IF($N$133="snížená",$J$133,0)</f>
        <v>0</v>
      </c>
      <c r="BG133" s="135">
        <f>IF($N$133="zákl. přenesená",$J$133,0)</f>
        <v>0</v>
      </c>
      <c r="BH133" s="135">
        <f>IF($N$133="sníž. přenesená",$J$133,0)</f>
        <v>0</v>
      </c>
      <c r="BI133" s="135">
        <f>IF($N$133="nulová",$J$133,0)</f>
        <v>0</v>
      </c>
      <c r="BJ133" s="84" t="s">
        <v>21</v>
      </c>
      <c r="BK133" s="135">
        <f>ROUND($I$133*$H$133,2)</f>
        <v>0</v>
      </c>
      <c r="BL133" s="84" t="s">
        <v>131</v>
      </c>
      <c r="BM133" s="84" t="s">
        <v>179</v>
      </c>
    </row>
    <row r="134" spans="2:47" s="6" customFormat="1" ht="27" customHeight="1">
      <c r="B134" s="22"/>
      <c r="D134" s="136" t="s">
        <v>133</v>
      </c>
      <c r="F134" s="137" t="s">
        <v>180</v>
      </c>
      <c r="L134" s="22"/>
      <c r="M134" s="48"/>
      <c r="T134" s="49"/>
      <c r="AT134" s="6" t="s">
        <v>133</v>
      </c>
      <c r="AU134" s="6" t="s">
        <v>79</v>
      </c>
    </row>
    <row r="135" spans="2:51" s="6" customFormat="1" ht="15.75" customHeight="1">
      <c r="B135" s="138"/>
      <c r="D135" s="139" t="s">
        <v>135</v>
      </c>
      <c r="E135" s="140"/>
      <c r="F135" s="141" t="s">
        <v>26</v>
      </c>
      <c r="H135" s="142">
        <v>10</v>
      </c>
      <c r="L135" s="138"/>
      <c r="M135" s="143"/>
      <c r="T135" s="144"/>
      <c r="AT135" s="140" t="s">
        <v>135</v>
      </c>
      <c r="AU135" s="140" t="s">
        <v>79</v>
      </c>
      <c r="AV135" s="140" t="s">
        <v>79</v>
      </c>
      <c r="AW135" s="140" t="s">
        <v>97</v>
      </c>
      <c r="AX135" s="140" t="s">
        <v>21</v>
      </c>
      <c r="AY135" s="140" t="s">
        <v>124</v>
      </c>
    </row>
    <row r="136" spans="2:65" s="6" customFormat="1" ht="15.75" customHeight="1">
      <c r="B136" s="22"/>
      <c r="C136" s="124" t="s">
        <v>181</v>
      </c>
      <c r="D136" s="124" t="s">
        <v>126</v>
      </c>
      <c r="E136" s="125" t="s">
        <v>182</v>
      </c>
      <c r="F136" s="126" t="s">
        <v>183</v>
      </c>
      <c r="G136" s="127" t="s">
        <v>184</v>
      </c>
      <c r="H136" s="128">
        <v>1</v>
      </c>
      <c r="I136" s="129"/>
      <c r="J136" s="130">
        <f>ROUND($I$136*$H$136,2)</f>
        <v>0</v>
      </c>
      <c r="K136" s="126"/>
      <c r="L136" s="22"/>
      <c r="M136" s="131"/>
      <c r="N136" s="132" t="s">
        <v>43</v>
      </c>
      <c r="P136" s="133">
        <f>$O$136*$H$136</f>
        <v>0</v>
      </c>
      <c r="Q136" s="133">
        <v>0</v>
      </c>
      <c r="R136" s="133">
        <f>$Q$136*$H$136</f>
        <v>0</v>
      </c>
      <c r="S136" s="133">
        <v>0</v>
      </c>
      <c r="T136" s="134">
        <f>$S$136*$H$136</f>
        <v>0</v>
      </c>
      <c r="AR136" s="84" t="s">
        <v>131</v>
      </c>
      <c r="AT136" s="84" t="s">
        <v>126</v>
      </c>
      <c r="AU136" s="84" t="s">
        <v>79</v>
      </c>
      <c r="AY136" s="6" t="s">
        <v>124</v>
      </c>
      <c r="BE136" s="135">
        <f>IF($N$136="základní",$J$136,0)</f>
        <v>0</v>
      </c>
      <c r="BF136" s="135">
        <f>IF($N$136="snížená",$J$136,0)</f>
        <v>0</v>
      </c>
      <c r="BG136" s="135">
        <f>IF($N$136="zákl. přenesená",$J$136,0)</f>
        <v>0</v>
      </c>
      <c r="BH136" s="135">
        <f>IF($N$136="sníž. přenesená",$J$136,0)</f>
        <v>0</v>
      </c>
      <c r="BI136" s="135">
        <f>IF($N$136="nulová",$J$136,0)</f>
        <v>0</v>
      </c>
      <c r="BJ136" s="84" t="s">
        <v>21</v>
      </c>
      <c r="BK136" s="135">
        <f>ROUND($I$136*$H$136,2)</f>
        <v>0</v>
      </c>
      <c r="BL136" s="84" t="s">
        <v>131</v>
      </c>
      <c r="BM136" s="84" t="s">
        <v>185</v>
      </c>
    </row>
    <row r="137" spans="2:47" s="6" customFormat="1" ht="16.5" customHeight="1">
      <c r="B137" s="22"/>
      <c r="D137" s="136" t="s">
        <v>133</v>
      </c>
      <c r="F137" s="137" t="s">
        <v>183</v>
      </c>
      <c r="L137" s="22"/>
      <c r="M137" s="48"/>
      <c r="T137" s="49"/>
      <c r="AT137" s="6" t="s">
        <v>133</v>
      </c>
      <c r="AU137" s="6" t="s">
        <v>79</v>
      </c>
    </row>
    <row r="138" spans="2:65" s="6" customFormat="1" ht="15.75" customHeight="1">
      <c r="B138" s="22"/>
      <c r="C138" s="124" t="s">
        <v>186</v>
      </c>
      <c r="D138" s="124" t="s">
        <v>126</v>
      </c>
      <c r="E138" s="125" t="s">
        <v>187</v>
      </c>
      <c r="F138" s="126" t="s">
        <v>188</v>
      </c>
      <c r="G138" s="127" t="s">
        <v>189</v>
      </c>
      <c r="H138" s="128">
        <v>1080</v>
      </c>
      <c r="I138" s="129"/>
      <c r="J138" s="130">
        <f>ROUND($I$138*$H$138,2)</f>
        <v>0</v>
      </c>
      <c r="K138" s="126" t="s">
        <v>130</v>
      </c>
      <c r="L138" s="22"/>
      <c r="M138" s="131"/>
      <c r="N138" s="132" t="s">
        <v>43</v>
      </c>
      <c r="P138" s="133">
        <f>$O$138*$H$138</f>
        <v>0</v>
      </c>
      <c r="Q138" s="133">
        <v>0</v>
      </c>
      <c r="R138" s="133">
        <f>$Q$138*$H$138</f>
        <v>0</v>
      </c>
      <c r="S138" s="133">
        <v>0</v>
      </c>
      <c r="T138" s="134">
        <f>$S$138*$H$138</f>
        <v>0</v>
      </c>
      <c r="AR138" s="84" t="s">
        <v>131</v>
      </c>
      <c r="AT138" s="84" t="s">
        <v>126</v>
      </c>
      <c r="AU138" s="84" t="s">
        <v>79</v>
      </c>
      <c r="AY138" s="6" t="s">
        <v>124</v>
      </c>
      <c r="BE138" s="135">
        <f>IF($N$138="základní",$J$138,0)</f>
        <v>0</v>
      </c>
      <c r="BF138" s="135">
        <f>IF($N$138="snížená",$J$138,0)</f>
        <v>0</v>
      </c>
      <c r="BG138" s="135">
        <f>IF($N$138="zákl. přenesená",$J$138,0)</f>
        <v>0</v>
      </c>
      <c r="BH138" s="135">
        <f>IF($N$138="sníž. přenesená",$J$138,0)</f>
        <v>0</v>
      </c>
      <c r="BI138" s="135">
        <f>IF($N$138="nulová",$J$138,0)</f>
        <v>0</v>
      </c>
      <c r="BJ138" s="84" t="s">
        <v>21</v>
      </c>
      <c r="BK138" s="135">
        <f>ROUND($I$138*$H$138,2)</f>
        <v>0</v>
      </c>
      <c r="BL138" s="84" t="s">
        <v>131</v>
      </c>
      <c r="BM138" s="84" t="s">
        <v>190</v>
      </c>
    </row>
    <row r="139" spans="2:47" s="6" customFormat="1" ht="16.5" customHeight="1">
      <c r="B139" s="22"/>
      <c r="D139" s="136" t="s">
        <v>133</v>
      </c>
      <c r="F139" s="137" t="s">
        <v>191</v>
      </c>
      <c r="L139" s="22"/>
      <c r="M139" s="48"/>
      <c r="T139" s="49"/>
      <c r="AT139" s="6" t="s">
        <v>133</v>
      </c>
      <c r="AU139" s="6" t="s">
        <v>79</v>
      </c>
    </row>
    <row r="140" spans="2:51" s="6" customFormat="1" ht="15.75" customHeight="1">
      <c r="B140" s="138"/>
      <c r="D140" s="139" t="s">
        <v>135</v>
      </c>
      <c r="E140" s="140"/>
      <c r="F140" s="141" t="s">
        <v>192</v>
      </c>
      <c r="H140" s="142">
        <v>1080</v>
      </c>
      <c r="L140" s="138"/>
      <c r="M140" s="143"/>
      <c r="T140" s="144"/>
      <c r="AT140" s="140" t="s">
        <v>135</v>
      </c>
      <c r="AU140" s="140" t="s">
        <v>79</v>
      </c>
      <c r="AV140" s="140" t="s">
        <v>79</v>
      </c>
      <c r="AW140" s="140" t="s">
        <v>97</v>
      </c>
      <c r="AX140" s="140" t="s">
        <v>21</v>
      </c>
      <c r="AY140" s="140" t="s">
        <v>124</v>
      </c>
    </row>
    <row r="141" spans="2:65" s="6" customFormat="1" ht="15.75" customHeight="1">
      <c r="B141" s="22"/>
      <c r="C141" s="124" t="s">
        <v>26</v>
      </c>
      <c r="D141" s="124" t="s">
        <v>126</v>
      </c>
      <c r="E141" s="125" t="s">
        <v>193</v>
      </c>
      <c r="F141" s="126" t="s">
        <v>194</v>
      </c>
      <c r="G141" s="127" t="s">
        <v>195</v>
      </c>
      <c r="H141" s="128">
        <v>45</v>
      </c>
      <c r="I141" s="129"/>
      <c r="J141" s="130">
        <f>ROUND($I$141*$H$141,2)</f>
        <v>0</v>
      </c>
      <c r="K141" s="126" t="s">
        <v>130</v>
      </c>
      <c r="L141" s="22"/>
      <c r="M141" s="131"/>
      <c r="N141" s="132" t="s">
        <v>43</v>
      </c>
      <c r="P141" s="133">
        <f>$O$141*$H$141</f>
        <v>0</v>
      </c>
      <c r="Q141" s="133">
        <v>0</v>
      </c>
      <c r="R141" s="133">
        <f>$Q$141*$H$141</f>
        <v>0</v>
      </c>
      <c r="S141" s="133">
        <v>0</v>
      </c>
      <c r="T141" s="134">
        <f>$S$141*$H$141</f>
        <v>0</v>
      </c>
      <c r="AR141" s="84" t="s">
        <v>131</v>
      </c>
      <c r="AT141" s="84" t="s">
        <v>126</v>
      </c>
      <c r="AU141" s="84" t="s">
        <v>79</v>
      </c>
      <c r="AY141" s="6" t="s">
        <v>124</v>
      </c>
      <c r="BE141" s="135">
        <f>IF($N$141="základní",$J$141,0)</f>
        <v>0</v>
      </c>
      <c r="BF141" s="135">
        <f>IF($N$141="snížená",$J$141,0)</f>
        <v>0</v>
      </c>
      <c r="BG141" s="135">
        <f>IF($N$141="zákl. přenesená",$J$141,0)</f>
        <v>0</v>
      </c>
      <c r="BH141" s="135">
        <f>IF($N$141="sníž. přenesená",$J$141,0)</f>
        <v>0</v>
      </c>
      <c r="BI141" s="135">
        <f>IF($N$141="nulová",$J$141,0)</f>
        <v>0</v>
      </c>
      <c r="BJ141" s="84" t="s">
        <v>21</v>
      </c>
      <c r="BK141" s="135">
        <f>ROUND($I$141*$H$141,2)</f>
        <v>0</v>
      </c>
      <c r="BL141" s="84" t="s">
        <v>131</v>
      </c>
      <c r="BM141" s="84" t="s">
        <v>196</v>
      </c>
    </row>
    <row r="142" spans="2:47" s="6" customFormat="1" ht="16.5" customHeight="1">
      <c r="B142" s="22"/>
      <c r="D142" s="136" t="s">
        <v>133</v>
      </c>
      <c r="F142" s="137" t="s">
        <v>197</v>
      </c>
      <c r="L142" s="22"/>
      <c r="M142" s="48"/>
      <c r="T142" s="49"/>
      <c r="AT142" s="6" t="s">
        <v>133</v>
      </c>
      <c r="AU142" s="6" t="s">
        <v>79</v>
      </c>
    </row>
    <row r="143" spans="2:65" s="6" customFormat="1" ht="15.75" customHeight="1">
      <c r="B143" s="22"/>
      <c r="C143" s="124" t="s">
        <v>198</v>
      </c>
      <c r="D143" s="124" t="s">
        <v>126</v>
      </c>
      <c r="E143" s="125" t="s">
        <v>199</v>
      </c>
      <c r="F143" s="126" t="s">
        <v>200</v>
      </c>
      <c r="G143" s="127" t="s">
        <v>178</v>
      </c>
      <c r="H143" s="128">
        <v>5</v>
      </c>
      <c r="I143" s="129"/>
      <c r="J143" s="130">
        <f>ROUND($I$143*$H$143,2)</f>
        <v>0</v>
      </c>
      <c r="K143" s="126" t="s">
        <v>130</v>
      </c>
      <c r="L143" s="22"/>
      <c r="M143" s="131"/>
      <c r="N143" s="132" t="s">
        <v>43</v>
      </c>
      <c r="P143" s="133">
        <f>$O$143*$H$143</f>
        <v>0</v>
      </c>
      <c r="Q143" s="133">
        <v>0.00868</v>
      </c>
      <c r="R143" s="133">
        <f>$Q$143*$H$143</f>
        <v>0.0434</v>
      </c>
      <c r="S143" s="133">
        <v>0</v>
      </c>
      <c r="T143" s="134">
        <f>$S$143*$H$143</f>
        <v>0</v>
      </c>
      <c r="AR143" s="84" t="s">
        <v>131</v>
      </c>
      <c r="AT143" s="84" t="s">
        <v>126</v>
      </c>
      <c r="AU143" s="84" t="s">
        <v>79</v>
      </c>
      <c r="AY143" s="6" t="s">
        <v>124</v>
      </c>
      <c r="BE143" s="135">
        <f>IF($N$143="základní",$J$143,0)</f>
        <v>0</v>
      </c>
      <c r="BF143" s="135">
        <f>IF($N$143="snížená",$J$143,0)</f>
        <v>0</v>
      </c>
      <c r="BG143" s="135">
        <f>IF($N$143="zákl. přenesená",$J$143,0)</f>
        <v>0</v>
      </c>
      <c r="BH143" s="135">
        <f>IF($N$143="sníž. přenesená",$J$143,0)</f>
        <v>0</v>
      </c>
      <c r="BI143" s="135">
        <f>IF($N$143="nulová",$J$143,0)</f>
        <v>0</v>
      </c>
      <c r="BJ143" s="84" t="s">
        <v>21</v>
      </c>
      <c r="BK143" s="135">
        <f>ROUND($I$143*$H$143,2)</f>
        <v>0</v>
      </c>
      <c r="BL143" s="84" t="s">
        <v>131</v>
      </c>
      <c r="BM143" s="84" t="s">
        <v>201</v>
      </c>
    </row>
    <row r="144" spans="2:47" s="6" customFormat="1" ht="38.25" customHeight="1">
      <c r="B144" s="22"/>
      <c r="D144" s="136" t="s">
        <v>133</v>
      </c>
      <c r="F144" s="137" t="s">
        <v>202</v>
      </c>
      <c r="L144" s="22"/>
      <c r="M144" s="48"/>
      <c r="T144" s="49"/>
      <c r="AT144" s="6" t="s">
        <v>133</v>
      </c>
      <c r="AU144" s="6" t="s">
        <v>79</v>
      </c>
    </row>
    <row r="145" spans="2:47" s="6" customFormat="1" ht="30.75" customHeight="1">
      <c r="B145" s="22"/>
      <c r="D145" s="139" t="s">
        <v>140</v>
      </c>
      <c r="F145" s="145" t="s">
        <v>141</v>
      </c>
      <c r="L145" s="22"/>
      <c r="M145" s="48"/>
      <c r="T145" s="49"/>
      <c r="AT145" s="6" t="s">
        <v>140</v>
      </c>
      <c r="AU145" s="6" t="s">
        <v>79</v>
      </c>
    </row>
    <row r="146" spans="2:51" s="6" customFormat="1" ht="15.75" customHeight="1">
      <c r="B146" s="138"/>
      <c r="D146" s="139" t="s">
        <v>135</v>
      </c>
      <c r="E146" s="140"/>
      <c r="F146" s="141" t="s">
        <v>203</v>
      </c>
      <c r="H146" s="142">
        <v>5</v>
      </c>
      <c r="L146" s="138"/>
      <c r="M146" s="143"/>
      <c r="T146" s="144"/>
      <c r="AT146" s="140" t="s">
        <v>135</v>
      </c>
      <c r="AU146" s="140" t="s">
        <v>79</v>
      </c>
      <c r="AV146" s="140" t="s">
        <v>79</v>
      </c>
      <c r="AW146" s="140" t="s">
        <v>97</v>
      </c>
      <c r="AX146" s="140" t="s">
        <v>21</v>
      </c>
      <c r="AY146" s="140" t="s">
        <v>124</v>
      </c>
    </row>
    <row r="147" spans="2:65" s="6" customFormat="1" ht="15.75" customHeight="1">
      <c r="B147" s="22"/>
      <c r="C147" s="124" t="s">
        <v>204</v>
      </c>
      <c r="D147" s="124" t="s">
        <v>126</v>
      </c>
      <c r="E147" s="125" t="s">
        <v>205</v>
      </c>
      <c r="F147" s="126" t="s">
        <v>206</v>
      </c>
      <c r="G147" s="127" t="s">
        <v>178</v>
      </c>
      <c r="H147" s="128">
        <v>18.75</v>
      </c>
      <c r="I147" s="129"/>
      <c r="J147" s="130">
        <f>ROUND($I$147*$H$147,2)</f>
        <v>0</v>
      </c>
      <c r="K147" s="126" t="s">
        <v>130</v>
      </c>
      <c r="L147" s="22"/>
      <c r="M147" s="131"/>
      <c r="N147" s="132" t="s">
        <v>43</v>
      </c>
      <c r="P147" s="133">
        <f>$O$147*$H$147</f>
        <v>0</v>
      </c>
      <c r="Q147" s="133">
        <v>0.0369</v>
      </c>
      <c r="R147" s="133">
        <f>$Q$147*$H$147</f>
        <v>0.691875</v>
      </c>
      <c r="S147" s="133">
        <v>0</v>
      </c>
      <c r="T147" s="134">
        <f>$S$147*$H$147</f>
        <v>0</v>
      </c>
      <c r="AR147" s="84" t="s">
        <v>131</v>
      </c>
      <c r="AT147" s="84" t="s">
        <v>126</v>
      </c>
      <c r="AU147" s="84" t="s">
        <v>79</v>
      </c>
      <c r="AY147" s="6" t="s">
        <v>124</v>
      </c>
      <c r="BE147" s="135">
        <f>IF($N$147="základní",$J$147,0)</f>
        <v>0</v>
      </c>
      <c r="BF147" s="135">
        <f>IF($N$147="snížená",$J$147,0)</f>
        <v>0</v>
      </c>
      <c r="BG147" s="135">
        <f>IF($N$147="zákl. přenesená",$J$147,0)</f>
        <v>0</v>
      </c>
      <c r="BH147" s="135">
        <f>IF($N$147="sníž. přenesená",$J$147,0)</f>
        <v>0</v>
      </c>
      <c r="BI147" s="135">
        <f>IF($N$147="nulová",$J$147,0)</f>
        <v>0</v>
      </c>
      <c r="BJ147" s="84" t="s">
        <v>21</v>
      </c>
      <c r="BK147" s="135">
        <f>ROUND($I$147*$H$147,2)</f>
        <v>0</v>
      </c>
      <c r="BL147" s="84" t="s">
        <v>131</v>
      </c>
      <c r="BM147" s="84" t="s">
        <v>207</v>
      </c>
    </row>
    <row r="148" spans="2:47" s="6" customFormat="1" ht="38.25" customHeight="1">
      <c r="B148" s="22"/>
      <c r="D148" s="136" t="s">
        <v>133</v>
      </c>
      <c r="F148" s="137" t="s">
        <v>208</v>
      </c>
      <c r="L148" s="22"/>
      <c r="M148" s="48"/>
      <c r="T148" s="49"/>
      <c r="AT148" s="6" t="s">
        <v>133</v>
      </c>
      <c r="AU148" s="6" t="s">
        <v>79</v>
      </c>
    </row>
    <row r="149" spans="2:47" s="6" customFormat="1" ht="30.75" customHeight="1">
      <c r="B149" s="22"/>
      <c r="D149" s="139" t="s">
        <v>140</v>
      </c>
      <c r="F149" s="145" t="s">
        <v>141</v>
      </c>
      <c r="L149" s="22"/>
      <c r="M149" s="48"/>
      <c r="T149" s="49"/>
      <c r="AT149" s="6" t="s">
        <v>140</v>
      </c>
      <c r="AU149" s="6" t="s">
        <v>79</v>
      </c>
    </row>
    <row r="150" spans="2:51" s="6" customFormat="1" ht="15.75" customHeight="1">
      <c r="B150" s="138"/>
      <c r="D150" s="139" t="s">
        <v>135</v>
      </c>
      <c r="E150" s="140"/>
      <c r="F150" s="141" t="s">
        <v>209</v>
      </c>
      <c r="H150" s="142">
        <v>18.75</v>
      </c>
      <c r="L150" s="138"/>
      <c r="M150" s="143"/>
      <c r="T150" s="144"/>
      <c r="AT150" s="140" t="s">
        <v>135</v>
      </c>
      <c r="AU150" s="140" t="s">
        <v>79</v>
      </c>
      <c r="AV150" s="140" t="s">
        <v>79</v>
      </c>
      <c r="AW150" s="140" t="s">
        <v>97</v>
      </c>
      <c r="AX150" s="140" t="s">
        <v>21</v>
      </c>
      <c r="AY150" s="140" t="s">
        <v>124</v>
      </c>
    </row>
    <row r="151" spans="2:65" s="6" customFormat="1" ht="15.75" customHeight="1">
      <c r="B151" s="22"/>
      <c r="C151" s="124" t="s">
        <v>210</v>
      </c>
      <c r="D151" s="124" t="s">
        <v>126</v>
      </c>
      <c r="E151" s="125" t="s">
        <v>211</v>
      </c>
      <c r="F151" s="126" t="s">
        <v>212</v>
      </c>
      <c r="G151" s="127" t="s">
        <v>213</v>
      </c>
      <c r="H151" s="128">
        <v>12.525</v>
      </c>
      <c r="I151" s="129"/>
      <c r="J151" s="130">
        <f>ROUND($I$151*$H$151,2)</f>
        <v>0</v>
      </c>
      <c r="K151" s="126" t="s">
        <v>130</v>
      </c>
      <c r="L151" s="22"/>
      <c r="M151" s="131"/>
      <c r="N151" s="132" t="s">
        <v>43</v>
      </c>
      <c r="P151" s="133">
        <f>$O$151*$H$151</f>
        <v>0</v>
      </c>
      <c r="Q151" s="133">
        <v>0</v>
      </c>
      <c r="R151" s="133">
        <f>$Q$151*$H$151</f>
        <v>0</v>
      </c>
      <c r="S151" s="133">
        <v>0</v>
      </c>
      <c r="T151" s="134">
        <f>$S$151*$H$151</f>
        <v>0</v>
      </c>
      <c r="AR151" s="84" t="s">
        <v>131</v>
      </c>
      <c r="AT151" s="84" t="s">
        <v>126</v>
      </c>
      <c r="AU151" s="84" t="s">
        <v>79</v>
      </c>
      <c r="AY151" s="6" t="s">
        <v>124</v>
      </c>
      <c r="BE151" s="135">
        <f>IF($N$151="základní",$J$151,0)</f>
        <v>0</v>
      </c>
      <c r="BF151" s="135">
        <f>IF($N$151="snížená",$J$151,0)</f>
        <v>0</v>
      </c>
      <c r="BG151" s="135">
        <f>IF($N$151="zákl. přenesená",$J$151,0)</f>
        <v>0</v>
      </c>
      <c r="BH151" s="135">
        <f>IF($N$151="sníž. přenesená",$J$151,0)</f>
        <v>0</v>
      </c>
      <c r="BI151" s="135">
        <f>IF($N$151="nulová",$J$151,0)</f>
        <v>0</v>
      </c>
      <c r="BJ151" s="84" t="s">
        <v>21</v>
      </c>
      <c r="BK151" s="135">
        <f>ROUND($I$151*$H$151,2)</f>
        <v>0</v>
      </c>
      <c r="BL151" s="84" t="s">
        <v>131</v>
      </c>
      <c r="BM151" s="84" t="s">
        <v>214</v>
      </c>
    </row>
    <row r="152" spans="2:47" s="6" customFormat="1" ht="27" customHeight="1">
      <c r="B152" s="22"/>
      <c r="D152" s="136" t="s">
        <v>133</v>
      </c>
      <c r="F152" s="137" t="s">
        <v>215</v>
      </c>
      <c r="L152" s="22"/>
      <c r="M152" s="48"/>
      <c r="T152" s="49"/>
      <c r="AT152" s="6" t="s">
        <v>133</v>
      </c>
      <c r="AU152" s="6" t="s">
        <v>79</v>
      </c>
    </row>
    <row r="153" spans="2:47" s="6" customFormat="1" ht="30.75" customHeight="1">
      <c r="B153" s="22"/>
      <c r="D153" s="139" t="s">
        <v>140</v>
      </c>
      <c r="F153" s="145" t="s">
        <v>141</v>
      </c>
      <c r="L153" s="22"/>
      <c r="M153" s="48"/>
      <c r="T153" s="49"/>
      <c r="AT153" s="6" t="s">
        <v>140</v>
      </c>
      <c r="AU153" s="6" t="s">
        <v>79</v>
      </c>
    </row>
    <row r="154" spans="2:51" s="6" customFormat="1" ht="15.75" customHeight="1">
      <c r="B154" s="146"/>
      <c r="D154" s="139" t="s">
        <v>135</v>
      </c>
      <c r="E154" s="147"/>
      <c r="F154" s="148" t="s">
        <v>216</v>
      </c>
      <c r="H154" s="147"/>
      <c r="L154" s="146"/>
      <c r="M154" s="149"/>
      <c r="T154" s="150"/>
      <c r="AT154" s="147" t="s">
        <v>135</v>
      </c>
      <c r="AU154" s="147" t="s">
        <v>79</v>
      </c>
      <c r="AV154" s="147" t="s">
        <v>21</v>
      </c>
      <c r="AW154" s="147" t="s">
        <v>97</v>
      </c>
      <c r="AX154" s="147" t="s">
        <v>72</v>
      </c>
      <c r="AY154" s="147" t="s">
        <v>124</v>
      </c>
    </row>
    <row r="155" spans="2:51" s="6" customFormat="1" ht="15.75" customHeight="1">
      <c r="B155" s="138"/>
      <c r="D155" s="139" t="s">
        <v>135</v>
      </c>
      <c r="E155" s="140"/>
      <c r="F155" s="141" t="s">
        <v>217</v>
      </c>
      <c r="H155" s="142">
        <v>2.25</v>
      </c>
      <c r="L155" s="138"/>
      <c r="M155" s="143"/>
      <c r="T155" s="144"/>
      <c r="AT155" s="140" t="s">
        <v>135</v>
      </c>
      <c r="AU155" s="140" t="s">
        <v>79</v>
      </c>
      <c r="AV155" s="140" t="s">
        <v>79</v>
      </c>
      <c r="AW155" s="140" t="s">
        <v>97</v>
      </c>
      <c r="AX155" s="140" t="s">
        <v>72</v>
      </c>
      <c r="AY155" s="140" t="s">
        <v>124</v>
      </c>
    </row>
    <row r="156" spans="2:51" s="6" customFormat="1" ht="15.75" customHeight="1">
      <c r="B156" s="138"/>
      <c r="D156" s="139" t="s">
        <v>135</v>
      </c>
      <c r="E156" s="140"/>
      <c r="F156" s="141" t="s">
        <v>218</v>
      </c>
      <c r="H156" s="142">
        <v>10.275</v>
      </c>
      <c r="L156" s="138"/>
      <c r="M156" s="143"/>
      <c r="T156" s="144"/>
      <c r="AT156" s="140" t="s">
        <v>135</v>
      </c>
      <c r="AU156" s="140" t="s">
        <v>79</v>
      </c>
      <c r="AV156" s="140" t="s">
        <v>79</v>
      </c>
      <c r="AW156" s="140" t="s">
        <v>97</v>
      </c>
      <c r="AX156" s="140" t="s">
        <v>72</v>
      </c>
      <c r="AY156" s="140" t="s">
        <v>124</v>
      </c>
    </row>
    <row r="157" spans="2:51" s="6" customFormat="1" ht="15.75" customHeight="1">
      <c r="B157" s="151"/>
      <c r="D157" s="139" t="s">
        <v>135</v>
      </c>
      <c r="E157" s="152"/>
      <c r="F157" s="153" t="s">
        <v>145</v>
      </c>
      <c r="H157" s="154">
        <v>12.525</v>
      </c>
      <c r="L157" s="151"/>
      <c r="M157" s="155"/>
      <c r="T157" s="156"/>
      <c r="AT157" s="152" t="s">
        <v>135</v>
      </c>
      <c r="AU157" s="152" t="s">
        <v>79</v>
      </c>
      <c r="AV157" s="152" t="s">
        <v>131</v>
      </c>
      <c r="AW157" s="152" t="s">
        <v>97</v>
      </c>
      <c r="AX157" s="152" t="s">
        <v>21</v>
      </c>
      <c r="AY157" s="152" t="s">
        <v>124</v>
      </c>
    </row>
    <row r="158" spans="2:65" s="6" customFormat="1" ht="15.75" customHeight="1">
      <c r="B158" s="22"/>
      <c r="C158" s="124" t="s">
        <v>219</v>
      </c>
      <c r="D158" s="124" t="s">
        <v>126</v>
      </c>
      <c r="E158" s="125" t="s">
        <v>220</v>
      </c>
      <c r="F158" s="126" t="s">
        <v>221</v>
      </c>
      <c r="G158" s="127" t="s">
        <v>213</v>
      </c>
      <c r="H158" s="128">
        <v>61.75</v>
      </c>
      <c r="I158" s="129"/>
      <c r="J158" s="130">
        <f>ROUND($I$158*$H$158,2)</f>
        <v>0</v>
      </c>
      <c r="K158" s="126" t="s">
        <v>130</v>
      </c>
      <c r="L158" s="22"/>
      <c r="M158" s="131"/>
      <c r="N158" s="132" t="s">
        <v>43</v>
      </c>
      <c r="P158" s="133">
        <f>$O$158*$H$158</f>
        <v>0</v>
      </c>
      <c r="Q158" s="133">
        <v>0</v>
      </c>
      <c r="R158" s="133">
        <f>$Q$158*$H$158</f>
        <v>0</v>
      </c>
      <c r="S158" s="133">
        <v>0</v>
      </c>
      <c r="T158" s="134">
        <f>$S$158*$H$158</f>
        <v>0</v>
      </c>
      <c r="AR158" s="84" t="s">
        <v>131</v>
      </c>
      <c r="AT158" s="84" t="s">
        <v>126</v>
      </c>
      <c r="AU158" s="84" t="s">
        <v>79</v>
      </c>
      <c r="AY158" s="6" t="s">
        <v>124</v>
      </c>
      <c r="BE158" s="135">
        <f>IF($N$158="základní",$J$158,0)</f>
        <v>0</v>
      </c>
      <c r="BF158" s="135">
        <f>IF($N$158="snížená",$J$158,0)</f>
        <v>0</v>
      </c>
      <c r="BG158" s="135">
        <f>IF($N$158="zákl. přenesená",$J$158,0)</f>
        <v>0</v>
      </c>
      <c r="BH158" s="135">
        <f>IF($N$158="sníž. přenesená",$J$158,0)</f>
        <v>0</v>
      </c>
      <c r="BI158" s="135">
        <f>IF($N$158="nulová",$J$158,0)</f>
        <v>0</v>
      </c>
      <c r="BJ158" s="84" t="s">
        <v>21</v>
      </c>
      <c r="BK158" s="135">
        <f>ROUND($I$158*$H$158,2)</f>
        <v>0</v>
      </c>
      <c r="BL158" s="84" t="s">
        <v>131</v>
      </c>
      <c r="BM158" s="84" t="s">
        <v>222</v>
      </c>
    </row>
    <row r="159" spans="2:47" s="6" customFormat="1" ht="27" customHeight="1">
      <c r="B159" s="22"/>
      <c r="D159" s="136" t="s">
        <v>133</v>
      </c>
      <c r="F159" s="137" t="s">
        <v>223</v>
      </c>
      <c r="L159" s="22"/>
      <c r="M159" s="48"/>
      <c r="T159" s="49"/>
      <c r="AT159" s="6" t="s">
        <v>133</v>
      </c>
      <c r="AU159" s="6" t="s">
        <v>79</v>
      </c>
    </row>
    <row r="160" spans="2:47" s="6" customFormat="1" ht="30.75" customHeight="1">
      <c r="B160" s="22"/>
      <c r="D160" s="139" t="s">
        <v>140</v>
      </c>
      <c r="F160" s="145" t="s">
        <v>141</v>
      </c>
      <c r="L160" s="22"/>
      <c r="M160" s="48"/>
      <c r="T160" s="49"/>
      <c r="AT160" s="6" t="s">
        <v>140</v>
      </c>
      <c r="AU160" s="6" t="s">
        <v>79</v>
      </c>
    </row>
    <row r="161" spans="2:51" s="6" customFormat="1" ht="15.75" customHeight="1">
      <c r="B161" s="138"/>
      <c r="D161" s="139" t="s">
        <v>135</v>
      </c>
      <c r="E161" s="140"/>
      <c r="F161" s="141" t="s">
        <v>224</v>
      </c>
      <c r="H161" s="142">
        <v>61.75</v>
      </c>
      <c r="L161" s="138"/>
      <c r="M161" s="143"/>
      <c r="T161" s="144"/>
      <c r="AT161" s="140" t="s">
        <v>135</v>
      </c>
      <c r="AU161" s="140" t="s">
        <v>79</v>
      </c>
      <c r="AV161" s="140" t="s">
        <v>79</v>
      </c>
      <c r="AW161" s="140" t="s">
        <v>97</v>
      </c>
      <c r="AX161" s="140" t="s">
        <v>21</v>
      </c>
      <c r="AY161" s="140" t="s">
        <v>124</v>
      </c>
    </row>
    <row r="162" spans="2:65" s="6" customFormat="1" ht="15.75" customHeight="1">
      <c r="B162" s="22"/>
      <c r="C162" s="124" t="s">
        <v>8</v>
      </c>
      <c r="D162" s="124" t="s">
        <v>126</v>
      </c>
      <c r="E162" s="125" t="s">
        <v>225</v>
      </c>
      <c r="F162" s="126" t="s">
        <v>226</v>
      </c>
      <c r="G162" s="127" t="s">
        <v>213</v>
      </c>
      <c r="H162" s="128">
        <v>47.671</v>
      </c>
      <c r="I162" s="129"/>
      <c r="J162" s="130">
        <f>ROUND($I$162*$H$162,2)</f>
        <v>0</v>
      </c>
      <c r="K162" s="126" t="s">
        <v>130</v>
      </c>
      <c r="L162" s="22"/>
      <c r="M162" s="131"/>
      <c r="N162" s="132" t="s">
        <v>43</v>
      </c>
      <c r="P162" s="133">
        <f>$O$162*$H$162</f>
        <v>0</v>
      </c>
      <c r="Q162" s="133">
        <v>0</v>
      </c>
      <c r="R162" s="133">
        <f>$Q$162*$H$162</f>
        <v>0</v>
      </c>
      <c r="S162" s="133">
        <v>0</v>
      </c>
      <c r="T162" s="134">
        <f>$S$162*$H$162</f>
        <v>0</v>
      </c>
      <c r="AR162" s="84" t="s">
        <v>131</v>
      </c>
      <c r="AT162" s="84" t="s">
        <v>126</v>
      </c>
      <c r="AU162" s="84" t="s">
        <v>79</v>
      </c>
      <c r="AY162" s="6" t="s">
        <v>124</v>
      </c>
      <c r="BE162" s="135">
        <f>IF($N$162="základní",$J$162,0)</f>
        <v>0</v>
      </c>
      <c r="BF162" s="135">
        <f>IF($N$162="snížená",$J$162,0)</f>
        <v>0</v>
      </c>
      <c r="BG162" s="135">
        <f>IF($N$162="zákl. přenesená",$J$162,0)</f>
        <v>0</v>
      </c>
      <c r="BH162" s="135">
        <f>IF($N$162="sníž. přenesená",$J$162,0)</f>
        <v>0</v>
      </c>
      <c r="BI162" s="135">
        <f>IF($N$162="nulová",$J$162,0)</f>
        <v>0</v>
      </c>
      <c r="BJ162" s="84" t="s">
        <v>21</v>
      </c>
      <c r="BK162" s="135">
        <f>ROUND($I$162*$H$162,2)</f>
        <v>0</v>
      </c>
      <c r="BL162" s="84" t="s">
        <v>131</v>
      </c>
      <c r="BM162" s="84" t="s">
        <v>227</v>
      </c>
    </row>
    <row r="163" spans="2:47" s="6" customFormat="1" ht="16.5" customHeight="1">
      <c r="B163" s="22"/>
      <c r="D163" s="136" t="s">
        <v>133</v>
      </c>
      <c r="F163" s="137" t="s">
        <v>228</v>
      </c>
      <c r="L163" s="22"/>
      <c r="M163" s="48"/>
      <c r="T163" s="49"/>
      <c r="AT163" s="6" t="s">
        <v>133</v>
      </c>
      <c r="AU163" s="6" t="s">
        <v>79</v>
      </c>
    </row>
    <row r="164" spans="2:47" s="6" customFormat="1" ht="44.25" customHeight="1">
      <c r="B164" s="22"/>
      <c r="D164" s="139" t="s">
        <v>140</v>
      </c>
      <c r="F164" s="145" t="s">
        <v>229</v>
      </c>
      <c r="L164" s="22"/>
      <c r="M164" s="48"/>
      <c r="T164" s="49"/>
      <c r="AT164" s="6" t="s">
        <v>140</v>
      </c>
      <c r="AU164" s="6" t="s">
        <v>79</v>
      </c>
    </row>
    <row r="165" spans="2:51" s="6" customFormat="1" ht="15.75" customHeight="1">
      <c r="B165" s="146"/>
      <c r="D165" s="139" t="s">
        <v>135</v>
      </c>
      <c r="E165" s="147"/>
      <c r="F165" s="148" t="s">
        <v>230</v>
      </c>
      <c r="H165" s="147"/>
      <c r="L165" s="146"/>
      <c r="M165" s="149"/>
      <c r="T165" s="150"/>
      <c r="AT165" s="147" t="s">
        <v>135</v>
      </c>
      <c r="AU165" s="147" t="s">
        <v>79</v>
      </c>
      <c r="AV165" s="147" t="s">
        <v>21</v>
      </c>
      <c r="AW165" s="147" t="s">
        <v>97</v>
      </c>
      <c r="AX165" s="147" t="s">
        <v>72</v>
      </c>
      <c r="AY165" s="147" t="s">
        <v>124</v>
      </c>
    </row>
    <row r="166" spans="2:51" s="6" customFormat="1" ht="15.75" customHeight="1">
      <c r="B166" s="138"/>
      <c r="D166" s="139" t="s">
        <v>135</v>
      </c>
      <c r="E166" s="140"/>
      <c r="F166" s="141" t="s">
        <v>231</v>
      </c>
      <c r="H166" s="142">
        <v>69.388</v>
      </c>
      <c r="L166" s="138"/>
      <c r="M166" s="143"/>
      <c r="T166" s="144"/>
      <c r="AT166" s="140" t="s">
        <v>135</v>
      </c>
      <c r="AU166" s="140" t="s">
        <v>79</v>
      </c>
      <c r="AV166" s="140" t="s">
        <v>79</v>
      </c>
      <c r="AW166" s="140" t="s">
        <v>97</v>
      </c>
      <c r="AX166" s="140" t="s">
        <v>72</v>
      </c>
      <c r="AY166" s="140" t="s">
        <v>124</v>
      </c>
    </row>
    <row r="167" spans="2:51" s="6" customFormat="1" ht="15.75" customHeight="1">
      <c r="B167" s="138"/>
      <c r="D167" s="139" t="s">
        <v>135</v>
      </c>
      <c r="E167" s="140"/>
      <c r="F167" s="141" t="s">
        <v>232</v>
      </c>
      <c r="H167" s="142">
        <v>1.525</v>
      </c>
      <c r="L167" s="138"/>
      <c r="M167" s="143"/>
      <c r="T167" s="144"/>
      <c r="AT167" s="140" t="s">
        <v>135</v>
      </c>
      <c r="AU167" s="140" t="s">
        <v>79</v>
      </c>
      <c r="AV167" s="140" t="s">
        <v>79</v>
      </c>
      <c r="AW167" s="140" t="s">
        <v>97</v>
      </c>
      <c r="AX167" s="140" t="s">
        <v>72</v>
      </c>
      <c r="AY167" s="140" t="s">
        <v>124</v>
      </c>
    </row>
    <row r="168" spans="2:51" s="6" customFormat="1" ht="15.75" customHeight="1">
      <c r="B168" s="146"/>
      <c r="D168" s="139" t="s">
        <v>135</v>
      </c>
      <c r="E168" s="147"/>
      <c r="F168" s="148" t="s">
        <v>233</v>
      </c>
      <c r="H168" s="147"/>
      <c r="L168" s="146"/>
      <c r="M168" s="149"/>
      <c r="T168" s="150"/>
      <c r="AT168" s="147" t="s">
        <v>135</v>
      </c>
      <c r="AU168" s="147" t="s">
        <v>79</v>
      </c>
      <c r="AV168" s="147" t="s">
        <v>21</v>
      </c>
      <c r="AW168" s="147" t="s">
        <v>97</v>
      </c>
      <c r="AX168" s="147" t="s">
        <v>72</v>
      </c>
      <c r="AY168" s="147" t="s">
        <v>124</v>
      </c>
    </row>
    <row r="169" spans="2:51" s="6" customFormat="1" ht="15.75" customHeight="1">
      <c r="B169" s="138"/>
      <c r="D169" s="139" t="s">
        <v>135</v>
      </c>
      <c r="E169" s="140"/>
      <c r="F169" s="141" t="s">
        <v>234</v>
      </c>
      <c r="H169" s="142">
        <v>41.038</v>
      </c>
      <c r="L169" s="138"/>
      <c r="M169" s="143"/>
      <c r="T169" s="144"/>
      <c r="AT169" s="140" t="s">
        <v>135</v>
      </c>
      <c r="AU169" s="140" t="s">
        <v>79</v>
      </c>
      <c r="AV169" s="140" t="s">
        <v>79</v>
      </c>
      <c r="AW169" s="140" t="s">
        <v>97</v>
      </c>
      <c r="AX169" s="140" t="s">
        <v>72</v>
      </c>
      <c r="AY169" s="140" t="s">
        <v>124</v>
      </c>
    </row>
    <row r="170" spans="2:51" s="6" customFormat="1" ht="15.75" customHeight="1">
      <c r="B170" s="138"/>
      <c r="D170" s="139" t="s">
        <v>135</v>
      </c>
      <c r="E170" s="140"/>
      <c r="F170" s="141" t="s">
        <v>235</v>
      </c>
      <c r="H170" s="142">
        <v>-32.5</v>
      </c>
      <c r="L170" s="138"/>
      <c r="M170" s="143"/>
      <c r="T170" s="144"/>
      <c r="AT170" s="140" t="s">
        <v>135</v>
      </c>
      <c r="AU170" s="140" t="s">
        <v>79</v>
      </c>
      <c r="AV170" s="140" t="s">
        <v>79</v>
      </c>
      <c r="AW170" s="140" t="s">
        <v>97</v>
      </c>
      <c r="AX170" s="140" t="s">
        <v>72</v>
      </c>
      <c r="AY170" s="140" t="s">
        <v>124</v>
      </c>
    </row>
    <row r="171" spans="2:51" s="6" customFormat="1" ht="15.75" customHeight="1">
      <c r="B171" s="157"/>
      <c r="D171" s="139" t="s">
        <v>135</v>
      </c>
      <c r="E171" s="158"/>
      <c r="F171" s="159" t="s">
        <v>236</v>
      </c>
      <c r="H171" s="160">
        <v>79.451</v>
      </c>
      <c r="L171" s="157"/>
      <c r="M171" s="161"/>
      <c r="T171" s="162"/>
      <c r="AT171" s="158" t="s">
        <v>135</v>
      </c>
      <c r="AU171" s="158" t="s">
        <v>79</v>
      </c>
      <c r="AV171" s="158" t="s">
        <v>146</v>
      </c>
      <c r="AW171" s="158" t="s">
        <v>97</v>
      </c>
      <c r="AX171" s="158" t="s">
        <v>72</v>
      </c>
      <c r="AY171" s="158" t="s">
        <v>124</v>
      </c>
    </row>
    <row r="172" spans="2:51" s="6" customFormat="1" ht="15.75" customHeight="1">
      <c r="B172" s="138"/>
      <c r="D172" s="139" t="s">
        <v>135</v>
      </c>
      <c r="E172" s="140"/>
      <c r="F172" s="141" t="s">
        <v>237</v>
      </c>
      <c r="H172" s="142">
        <v>47.671</v>
      </c>
      <c r="L172" s="138"/>
      <c r="M172" s="143"/>
      <c r="T172" s="144"/>
      <c r="AT172" s="140" t="s">
        <v>135</v>
      </c>
      <c r="AU172" s="140" t="s">
        <v>79</v>
      </c>
      <c r="AV172" s="140" t="s">
        <v>79</v>
      </c>
      <c r="AW172" s="140" t="s">
        <v>97</v>
      </c>
      <c r="AX172" s="140" t="s">
        <v>21</v>
      </c>
      <c r="AY172" s="140" t="s">
        <v>124</v>
      </c>
    </row>
    <row r="173" spans="2:65" s="6" customFormat="1" ht="15.75" customHeight="1">
      <c r="B173" s="22"/>
      <c r="C173" s="124" t="s">
        <v>238</v>
      </c>
      <c r="D173" s="124" t="s">
        <v>126</v>
      </c>
      <c r="E173" s="125" t="s">
        <v>239</v>
      </c>
      <c r="F173" s="126" t="s">
        <v>240</v>
      </c>
      <c r="G173" s="127" t="s">
        <v>213</v>
      </c>
      <c r="H173" s="128">
        <v>23.836</v>
      </c>
      <c r="I173" s="129"/>
      <c r="J173" s="130">
        <f>ROUND($I$173*$H$173,2)</f>
        <v>0</v>
      </c>
      <c r="K173" s="126" t="s">
        <v>130</v>
      </c>
      <c r="L173" s="22"/>
      <c r="M173" s="131"/>
      <c r="N173" s="132" t="s">
        <v>43</v>
      </c>
      <c r="P173" s="133">
        <f>$O$173*$H$173</f>
        <v>0</v>
      </c>
      <c r="Q173" s="133">
        <v>0</v>
      </c>
      <c r="R173" s="133">
        <f>$Q$173*$H$173</f>
        <v>0</v>
      </c>
      <c r="S173" s="133">
        <v>0</v>
      </c>
      <c r="T173" s="134">
        <f>$S$173*$H$173</f>
        <v>0</v>
      </c>
      <c r="AR173" s="84" t="s">
        <v>131</v>
      </c>
      <c r="AT173" s="84" t="s">
        <v>126</v>
      </c>
      <c r="AU173" s="84" t="s">
        <v>79</v>
      </c>
      <c r="AY173" s="6" t="s">
        <v>124</v>
      </c>
      <c r="BE173" s="135">
        <f>IF($N$173="základní",$J$173,0)</f>
        <v>0</v>
      </c>
      <c r="BF173" s="135">
        <f>IF($N$173="snížená",$J$173,0)</f>
        <v>0</v>
      </c>
      <c r="BG173" s="135">
        <f>IF($N$173="zákl. přenesená",$J$173,0)</f>
        <v>0</v>
      </c>
      <c r="BH173" s="135">
        <f>IF($N$173="sníž. přenesená",$J$173,0)</f>
        <v>0</v>
      </c>
      <c r="BI173" s="135">
        <f>IF($N$173="nulová",$J$173,0)</f>
        <v>0</v>
      </c>
      <c r="BJ173" s="84" t="s">
        <v>21</v>
      </c>
      <c r="BK173" s="135">
        <f>ROUND($I$173*$H$173,2)</f>
        <v>0</v>
      </c>
      <c r="BL173" s="84" t="s">
        <v>131</v>
      </c>
      <c r="BM173" s="84" t="s">
        <v>241</v>
      </c>
    </row>
    <row r="174" spans="2:47" s="6" customFormat="1" ht="27" customHeight="1">
      <c r="B174" s="22"/>
      <c r="D174" s="136" t="s">
        <v>133</v>
      </c>
      <c r="F174" s="137" t="s">
        <v>242</v>
      </c>
      <c r="L174" s="22"/>
      <c r="M174" s="48"/>
      <c r="T174" s="49"/>
      <c r="AT174" s="6" t="s">
        <v>133</v>
      </c>
      <c r="AU174" s="6" t="s">
        <v>79</v>
      </c>
    </row>
    <row r="175" spans="2:51" s="6" customFormat="1" ht="15.75" customHeight="1">
      <c r="B175" s="138"/>
      <c r="D175" s="139" t="s">
        <v>135</v>
      </c>
      <c r="E175" s="140"/>
      <c r="F175" s="141" t="s">
        <v>243</v>
      </c>
      <c r="H175" s="142">
        <v>23.836</v>
      </c>
      <c r="L175" s="138"/>
      <c r="M175" s="143"/>
      <c r="T175" s="144"/>
      <c r="AT175" s="140" t="s">
        <v>135</v>
      </c>
      <c r="AU175" s="140" t="s">
        <v>79</v>
      </c>
      <c r="AV175" s="140" t="s">
        <v>79</v>
      </c>
      <c r="AW175" s="140" t="s">
        <v>97</v>
      </c>
      <c r="AX175" s="140" t="s">
        <v>21</v>
      </c>
      <c r="AY175" s="140" t="s">
        <v>124</v>
      </c>
    </row>
    <row r="176" spans="2:65" s="6" customFormat="1" ht="15.75" customHeight="1">
      <c r="B176" s="22"/>
      <c r="C176" s="124" t="s">
        <v>244</v>
      </c>
      <c r="D176" s="124" t="s">
        <v>126</v>
      </c>
      <c r="E176" s="125" t="s">
        <v>245</v>
      </c>
      <c r="F176" s="126" t="s">
        <v>246</v>
      </c>
      <c r="G176" s="127" t="s">
        <v>213</v>
      </c>
      <c r="H176" s="128">
        <v>15.89</v>
      </c>
      <c r="I176" s="129"/>
      <c r="J176" s="130">
        <f>ROUND($I$176*$H$176,2)</f>
        <v>0</v>
      </c>
      <c r="K176" s="126" t="s">
        <v>130</v>
      </c>
      <c r="L176" s="22"/>
      <c r="M176" s="131"/>
      <c r="N176" s="132" t="s">
        <v>43</v>
      </c>
      <c r="P176" s="133">
        <f>$O$176*$H$176</f>
        <v>0</v>
      </c>
      <c r="Q176" s="133">
        <v>0</v>
      </c>
      <c r="R176" s="133">
        <f>$Q$176*$H$176</f>
        <v>0</v>
      </c>
      <c r="S176" s="133">
        <v>0</v>
      </c>
      <c r="T176" s="134">
        <f>$S$176*$H$176</f>
        <v>0</v>
      </c>
      <c r="AR176" s="84" t="s">
        <v>131</v>
      </c>
      <c r="AT176" s="84" t="s">
        <v>126</v>
      </c>
      <c r="AU176" s="84" t="s">
        <v>79</v>
      </c>
      <c r="AY176" s="6" t="s">
        <v>124</v>
      </c>
      <c r="BE176" s="135">
        <f>IF($N$176="základní",$J$176,0)</f>
        <v>0</v>
      </c>
      <c r="BF176" s="135">
        <f>IF($N$176="snížená",$J$176,0)</f>
        <v>0</v>
      </c>
      <c r="BG176" s="135">
        <f>IF($N$176="zákl. přenesená",$J$176,0)</f>
        <v>0</v>
      </c>
      <c r="BH176" s="135">
        <f>IF($N$176="sníž. přenesená",$J$176,0)</f>
        <v>0</v>
      </c>
      <c r="BI176" s="135">
        <f>IF($N$176="nulová",$J$176,0)</f>
        <v>0</v>
      </c>
      <c r="BJ176" s="84" t="s">
        <v>21</v>
      </c>
      <c r="BK176" s="135">
        <f>ROUND($I$176*$H$176,2)</f>
        <v>0</v>
      </c>
      <c r="BL176" s="84" t="s">
        <v>131</v>
      </c>
      <c r="BM176" s="84" t="s">
        <v>247</v>
      </c>
    </row>
    <row r="177" spans="2:47" s="6" customFormat="1" ht="16.5" customHeight="1">
      <c r="B177" s="22"/>
      <c r="D177" s="136" t="s">
        <v>133</v>
      </c>
      <c r="F177" s="137" t="s">
        <v>248</v>
      </c>
      <c r="L177" s="22"/>
      <c r="M177" s="48"/>
      <c r="T177" s="49"/>
      <c r="AT177" s="6" t="s">
        <v>133</v>
      </c>
      <c r="AU177" s="6" t="s">
        <v>79</v>
      </c>
    </row>
    <row r="178" spans="2:47" s="6" customFormat="1" ht="44.25" customHeight="1">
      <c r="B178" s="22"/>
      <c r="D178" s="139" t="s">
        <v>140</v>
      </c>
      <c r="F178" s="145" t="s">
        <v>229</v>
      </c>
      <c r="L178" s="22"/>
      <c r="M178" s="48"/>
      <c r="T178" s="49"/>
      <c r="AT178" s="6" t="s">
        <v>140</v>
      </c>
      <c r="AU178" s="6" t="s">
        <v>79</v>
      </c>
    </row>
    <row r="179" spans="2:51" s="6" customFormat="1" ht="15.75" customHeight="1">
      <c r="B179" s="146"/>
      <c r="D179" s="139" t="s">
        <v>135</v>
      </c>
      <c r="E179" s="147"/>
      <c r="F179" s="148" t="s">
        <v>249</v>
      </c>
      <c r="H179" s="147"/>
      <c r="L179" s="146"/>
      <c r="M179" s="149"/>
      <c r="T179" s="150"/>
      <c r="AT179" s="147" t="s">
        <v>135</v>
      </c>
      <c r="AU179" s="147" t="s">
        <v>79</v>
      </c>
      <c r="AV179" s="147" t="s">
        <v>21</v>
      </c>
      <c r="AW179" s="147" t="s">
        <v>97</v>
      </c>
      <c r="AX179" s="147" t="s">
        <v>72</v>
      </c>
      <c r="AY179" s="147" t="s">
        <v>124</v>
      </c>
    </row>
    <row r="180" spans="2:51" s="6" customFormat="1" ht="15.75" customHeight="1">
      <c r="B180" s="138"/>
      <c r="D180" s="139" t="s">
        <v>135</v>
      </c>
      <c r="E180" s="140"/>
      <c r="F180" s="141" t="s">
        <v>250</v>
      </c>
      <c r="H180" s="142">
        <v>15.89</v>
      </c>
      <c r="L180" s="138"/>
      <c r="M180" s="143"/>
      <c r="T180" s="144"/>
      <c r="AT180" s="140" t="s">
        <v>135</v>
      </c>
      <c r="AU180" s="140" t="s">
        <v>79</v>
      </c>
      <c r="AV180" s="140" t="s">
        <v>79</v>
      </c>
      <c r="AW180" s="140" t="s">
        <v>97</v>
      </c>
      <c r="AX180" s="140" t="s">
        <v>21</v>
      </c>
      <c r="AY180" s="140" t="s">
        <v>124</v>
      </c>
    </row>
    <row r="181" spans="2:65" s="6" customFormat="1" ht="15.75" customHeight="1">
      <c r="B181" s="22"/>
      <c r="C181" s="124" t="s">
        <v>251</v>
      </c>
      <c r="D181" s="124" t="s">
        <v>126</v>
      </c>
      <c r="E181" s="125" t="s">
        <v>252</v>
      </c>
      <c r="F181" s="126" t="s">
        <v>253</v>
      </c>
      <c r="G181" s="127" t="s">
        <v>213</v>
      </c>
      <c r="H181" s="128">
        <v>7.945</v>
      </c>
      <c r="I181" s="129"/>
      <c r="J181" s="130">
        <f>ROUND($I$181*$H$181,2)</f>
        <v>0</v>
      </c>
      <c r="K181" s="126" t="s">
        <v>130</v>
      </c>
      <c r="L181" s="22"/>
      <c r="M181" s="131"/>
      <c r="N181" s="132" t="s">
        <v>43</v>
      </c>
      <c r="P181" s="133">
        <f>$O$181*$H$181</f>
        <v>0</v>
      </c>
      <c r="Q181" s="133">
        <v>0</v>
      </c>
      <c r="R181" s="133">
        <f>$Q$181*$H$181</f>
        <v>0</v>
      </c>
      <c r="S181" s="133">
        <v>0</v>
      </c>
      <c r="T181" s="134">
        <f>$S$181*$H$181</f>
        <v>0</v>
      </c>
      <c r="AR181" s="84" t="s">
        <v>131</v>
      </c>
      <c r="AT181" s="84" t="s">
        <v>126</v>
      </c>
      <c r="AU181" s="84" t="s">
        <v>79</v>
      </c>
      <c r="AY181" s="6" t="s">
        <v>124</v>
      </c>
      <c r="BE181" s="135">
        <f>IF($N$181="základní",$J$181,0)</f>
        <v>0</v>
      </c>
      <c r="BF181" s="135">
        <f>IF($N$181="snížená",$J$181,0)</f>
        <v>0</v>
      </c>
      <c r="BG181" s="135">
        <f>IF($N$181="zákl. přenesená",$J$181,0)</f>
        <v>0</v>
      </c>
      <c r="BH181" s="135">
        <f>IF($N$181="sníž. přenesená",$J$181,0)</f>
        <v>0</v>
      </c>
      <c r="BI181" s="135">
        <f>IF($N$181="nulová",$J$181,0)</f>
        <v>0</v>
      </c>
      <c r="BJ181" s="84" t="s">
        <v>21</v>
      </c>
      <c r="BK181" s="135">
        <f>ROUND($I$181*$H$181,2)</f>
        <v>0</v>
      </c>
      <c r="BL181" s="84" t="s">
        <v>131</v>
      </c>
      <c r="BM181" s="84" t="s">
        <v>254</v>
      </c>
    </row>
    <row r="182" spans="2:47" s="6" customFormat="1" ht="27" customHeight="1">
      <c r="B182" s="22"/>
      <c r="D182" s="136" t="s">
        <v>133</v>
      </c>
      <c r="F182" s="137" t="s">
        <v>255</v>
      </c>
      <c r="L182" s="22"/>
      <c r="M182" s="48"/>
      <c r="T182" s="49"/>
      <c r="AT182" s="6" t="s">
        <v>133</v>
      </c>
      <c r="AU182" s="6" t="s">
        <v>79</v>
      </c>
    </row>
    <row r="183" spans="2:51" s="6" customFormat="1" ht="15.75" customHeight="1">
      <c r="B183" s="138"/>
      <c r="D183" s="139" t="s">
        <v>135</v>
      </c>
      <c r="E183" s="140"/>
      <c r="F183" s="141" t="s">
        <v>256</v>
      </c>
      <c r="H183" s="142">
        <v>7.945</v>
      </c>
      <c r="L183" s="138"/>
      <c r="M183" s="143"/>
      <c r="T183" s="144"/>
      <c r="AT183" s="140" t="s">
        <v>135</v>
      </c>
      <c r="AU183" s="140" t="s">
        <v>79</v>
      </c>
      <c r="AV183" s="140" t="s">
        <v>79</v>
      </c>
      <c r="AW183" s="140" t="s">
        <v>97</v>
      </c>
      <c r="AX183" s="140" t="s">
        <v>21</v>
      </c>
      <c r="AY183" s="140" t="s">
        <v>124</v>
      </c>
    </row>
    <row r="184" spans="2:65" s="6" customFormat="1" ht="15.75" customHeight="1">
      <c r="B184" s="22"/>
      <c r="C184" s="124" t="s">
        <v>257</v>
      </c>
      <c r="D184" s="124" t="s">
        <v>126</v>
      </c>
      <c r="E184" s="125" t="s">
        <v>258</v>
      </c>
      <c r="F184" s="126" t="s">
        <v>259</v>
      </c>
      <c r="G184" s="127" t="s">
        <v>213</v>
      </c>
      <c r="H184" s="128">
        <v>15.89</v>
      </c>
      <c r="I184" s="129"/>
      <c r="J184" s="130">
        <f>ROUND($I$184*$H$184,2)</f>
        <v>0</v>
      </c>
      <c r="K184" s="126" t="s">
        <v>130</v>
      </c>
      <c r="L184" s="22"/>
      <c r="M184" s="131"/>
      <c r="N184" s="132" t="s">
        <v>43</v>
      </c>
      <c r="P184" s="133">
        <f>$O$184*$H$184</f>
        <v>0</v>
      </c>
      <c r="Q184" s="133">
        <v>0.00351</v>
      </c>
      <c r="R184" s="133">
        <f>$Q$184*$H$184</f>
        <v>0.0557739</v>
      </c>
      <c r="S184" s="133">
        <v>0</v>
      </c>
      <c r="T184" s="134">
        <f>$S$184*$H$184</f>
        <v>0</v>
      </c>
      <c r="AR184" s="84" t="s">
        <v>131</v>
      </c>
      <c r="AT184" s="84" t="s">
        <v>126</v>
      </c>
      <c r="AU184" s="84" t="s">
        <v>79</v>
      </c>
      <c r="AY184" s="6" t="s">
        <v>124</v>
      </c>
      <c r="BE184" s="135">
        <f>IF($N$184="základní",$J$184,0)</f>
        <v>0</v>
      </c>
      <c r="BF184" s="135">
        <f>IF($N$184="snížená",$J$184,0)</f>
        <v>0</v>
      </c>
      <c r="BG184" s="135">
        <f>IF($N$184="zákl. přenesená",$J$184,0)</f>
        <v>0</v>
      </c>
      <c r="BH184" s="135">
        <f>IF($N$184="sníž. přenesená",$J$184,0)</f>
        <v>0</v>
      </c>
      <c r="BI184" s="135">
        <f>IF($N$184="nulová",$J$184,0)</f>
        <v>0</v>
      </c>
      <c r="BJ184" s="84" t="s">
        <v>21</v>
      </c>
      <c r="BK184" s="135">
        <f>ROUND($I$184*$H$184,2)</f>
        <v>0</v>
      </c>
      <c r="BL184" s="84" t="s">
        <v>131</v>
      </c>
      <c r="BM184" s="84" t="s">
        <v>260</v>
      </c>
    </row>
    <row r="185" spans="2:47" s="6" customFormat="1" ht="16.5" customHeight="1">
      <c r="B185" s="22"/>
      <c r="D185" s="136" t="s">
        <v>133</v>
      </c>
      <c r="F185" s="137" t="s">
        <v>261</v>
      </c>
      <c r="L185" s="22"/>
      <c r="M185" s="48"/>
      <c r="T185" s="49"/>
      <c r="AT185" s="6" t="s">
        <v>133</v>
      </c>
      <c r="AU185" s="6" t="s">
        <v>79</v>
      </c>
    </row>
    <row r="186" spans="2:47" s="6" customFormat="1" ht="44.25" customHeight="1">
      <c r="B186" s="22"/>
      <c r="D186" s="139" t="s">
        <v>140</v>
      </c>
      <c r="F186" s="145" t="s">
        <v>229</v>
      </c>
      <c r="L186" s="22"/>
      <c r="M186" s="48"/>
      <c r="T186" s="49"/>
      <c r="AT186" s="6" t="s">
        <v>140</v>
      </c>
      <c r="AU186" s="6" t="s">
        <v>79</v>
      </c>
    </row>
    <row r="187" spans="2:51" s="6" customFormat="1" ht="15.75" customHeight="1">
      <c r="B187" s="146"/>
      <c r="D187" s="139" t="s">
        <v>135</v>
      </c>
      <c r="E187" s="147"/>
      <c r="F187" s="148" t="s">
        <v>249</v>
      </c>
      <c r="H187" s="147"/>
      <c r="L187" s="146"/>
      <c r="M187" s="149"/>
      <c r="T187" s="150"/>
      <c r="AT187" s="147" t="s">
        <v>135</v>
      </c>
      <c r="AU187" s="147" t="s">
        <v>79</v>
      </c>
      <c r="AV187" s="147" t="s">
        <v>21</v>
      </c>
      <c r="AW187" s="147" t="s">
        <v>97</v>
      </c>
      <c r="AX187" s="147" t="s">
        <v>72</v>
      </c>
      <c r="AY187" s="147" t="s">
        <v>124</v>
      </c>
    </row>
    <row r="188" spans="2:51" s="6" customFormat="1" ht="15.75" customHeight="1">
      <c r="B188" s="138"/>
      <c r="D188" s="139" t="s">
        <v>135</v>
      </c>
      <c r="E188" s="140"/>
      <c r="F188" s="141" t="s">
        <v>250</v>
      </c>
      <c r="H188" s="142">
        <v>15.89</v>
      </c>
      <c r="L188" s="138"/>
      <c r="M188" s="143"/>
      <c r="T188" s="144"/>
      <c r="AT188" s="140" t="s">
        <v>135</v>
      </c>
      <c r="AU188" s="140" t="s">
        <v>79</v>
      </c>
      <c r="AV188" s="140" t="s">
        <v>79</v>
      </c>
      <c r="AW188" s="140" t="s">
        <v>97</v>
      </c>
      <c r="AX188" s="140" t="s">
        <v>21</v>
      </c>
      <c r="AY188" s="140" t="s">
        <v>124</v>
      </c>
    </row>
    <row r="189" spans="2:65" s="6" customFormat="1" ht="15.75" customHeight="1">
      <c r="B189" s="22"/>
      <c r="C189" s="124" t="s">
        <v>262</v>
      </c>
      <c r="D189" s="124" t="s">
        <v>126</v>
      </c>
      <c r="E189" s="125" t="s">
        <v>263</v>
      </c>
      <c r="F189" s="126" t="s">
        <v>264</v>
      </c>
      <c r="G189" s="127" t="s">
        <v>213</v>
      </c>
      <c r="H189" s="128">
        <v>574.574</v>
      </c>
      <c r="I189" s="129"/>
      <c r="J189" s="130">
        <f>ROUND($I$189*$H$189,2)</f>
        <v>0</v>
      </c>
      <c r="K189" s="126" t="s">
        <v>130</v>
      </c>
      <c r="L189" s="22"/>
      <c r="M189" s="131"/>
      <c r="N189" s="132" t="s">
        <v>43</v>
      </c>
      <c r="P189" s="133">
        <f>$O$189*$H$189</f>
        <v>0</v>
      </c>
      <c r="Q189" s="133">
        <v>0</v>
      </c>
      <c r="R189" s="133">
        <f>$Q$189*$H$189</f>
        <v>0</v>
      </c>
      <c r="S189" s="133">
        <v>0</v>
      </c>
      <c r="T189" s="134">
        <f>$S$189*$H$189</f>
        <v>0</v>
      </c>
      <c r="AR189" s="84" t="s">
        <v>131</v>
      </c>
      <c r="AT189" s="84" t="s">
        <v>126</v>
      </c>
      <c r="AU189" s="84" t="s">
        <v>79</v>
      </c>
      <c r="AY189" s="6" t="s">
        <v>124</v>
      </c>
      <c r="BE189" s="135">
        <f>IF($N$189="základní",$J$189,0)</f>
        <v>0</v>
      </c>
      <c r="BF189" s="135">
        <f>IF($N$189="snížená",$J$189,0)</f>
        <v>0</v>
      </c>
      <c r="BG189" s="135">
        <f>IF($N$189="zákl. přenesená",$J$189,0)</f>
        <v>0</v>
      </c>
      <c r="BH189" s="135">
        <f>IF($N$189="sníž. přenesená",$J$189,0)</f>
        <v>0</v>
      </c>
      <c r="BI189" s="135">
        <f>IF($N$189="nulová",$J$189,0)</f>
        <v>0</v>
      </c>
      <c r="BJ189" s="84" t="s">
        <v>21</v>
      </c>
      <c r="BK189" s="135">
        <f>ROUND($I$189*$H$189,2)</f>
        <v>0</v>
      </c>
      <c r="BL189" s="84" t="s">
        <v>131</v>
      </c>
      <c r="BM189" s="84" t="s">
        <v>265</v>
      </c>
    </row>
    <row r="190" spans="2:47" s="6" customFormat="1" ht="27" customHeight="1">
      <c r="B190" s="22"/>
      <c r="D190" s="136" t="s">
        <v>133</v>
      </c>
      <c r="F190" s="137" t="s">
        <v>266</v>
      </c>
      <c r="L190" s="22"/>
      <c r="M190" s="48"/>
      <c r="T190" s="49"/>
      <c r="AT190" s="6" t="s">
        <v>133</v>
      </c>
      <c r="AU190" s="6" t="s">
        <v>79</v>
      </c>
    </row>
    <row r="191" spans="2:47" s="6" customFormat="1" ht="44.25" customHeight="1">
      <c r="B191" s="22"/>
      <c r="D191" s="139" t="s">
        <v>140</v>
      </c>
      <c r="F191" s="145" t="s">
        <v>229</v>
      </c>
      <c r="L191" s="22"/>
      <c r="M191" s="48"/>
      <c r="T191" s="49"/>
      <c r="AT191" s="6" t="s">
        <v>140</v>
      </c>
      <c r="AU191" s="6" t="s">
        <v>79</v>
      </c>
    </row>
    <row r="192" spans="2:51" s="6" customFormat="1" ht="15.75" customHeight="1">
      <c r="B192" s="146"/>
      <c r="D192" s="139" t="s">
        <v>135</v>
      </c>
      <c r="E192" s="147"/>
      <c r="F192" s="148" t="s">
        <v>267</v>
      </c>
      <c r="H192" s="147"/>
      <c r="L192" s="146"/>
      <c r="M192" s="149"/>
      <c r="T192" s="150"/>
      <c r="AT192" s="147" t="s">
        <v>135</v>
      </c>
      <c r="AU192" s="147" t="s">
        <v>79</v>
      </c>
      <c r="AV192" s="147" t="s">
        <v>21</v>
      </c>
      <c r="AW192" s="147" t="s">
        <v>97</v>
      </c>
      <c r="AX192" s="147" t="s">
        <v>72</v>
      </c>
      <c r="AY192" s="147" t="s">
        <v>124</v>
      </c>
    </row>
    <row r="193" spans="2:51" s="6" customFormat="1" ht="15.75" customHeight="1">
      <c r="B193" s="138"/>
      <c r="D193" s="139" t="s">
        <v>135</v>
      </c>
      <c r="E193" s="140"/>
      <c r="F193" s="141" t="s">
        <v>268</v>
      </c>
      <c r="H193" s="142">
        <v>36.75</v>
      </c>
      <c r="L193" s="138"/>
      <c r="M193" s="143"/>
      <c r="T193" s="144"/>
      <c r="AT193" s="140" t="s">
        <v>135</v>
      </c>
      <c r="AU193" s="140" t="s">
        <v>79</v>
      </c>
      <c r="AV193" s="140" t="s">
        <v>79</v>
      </c>
      <c r="AW193" s="140" t="s">
        <v>97</v>
      </c>
      <c r="AX193" s="140" t="s">
        <v>72</v>
      </c>
      <c r="AY193" s="140" t="s">
        <v>124</v>
      </c>
    </row>
    <row r="194" spans="2:51" s="6" customFormat="1" ht="15.75" customHeight="1">
      <c r="B194" s="138"/>
      <c r="D194" s="139" t="s">
        <v>135</v>
      </c>
      <c r="E194" s="140"/>
      <c r="F194" s="141" t="s">
        <v>269</v>
      </c>
      <c r="H194" s="142">
        <v>167.825</v>
      </c>
      <c r="L194" s="138"/>
      <c r="M194" s="143"/>
      <c r="T194" s="144"/>
      <c r="AT194" s="140" t="s">
        <v>135</v>
      </c>
      <c r="AU194" s="140" t="s">
        <v>79</v>
      </c>
      <c r="AV194" s="140" t="s">
        <v>79</v>
      </c>
      <c r="AW194" s="140" t="s">
        <v>97</v>
      </c>
      <c r="AX194" s="140" t="s">
        <v>72</v>
      </c>
      <c r="AY194" s="140" t="s">
        <v>124</v>
      </c>
    </row>
    <row r="195" spans="2:51" s="6" customFormat="1" ht="15.75" customHeight="1">
      <c r="B195" s="138"/>
      <c r="D195" s="139" t="s">
        <v>135</v>
      </c>
      <c r="E195" s="140"/>
      <c r="F195" s="141" t="s">
        <v>270</v>
      </c>
      <c r="H195" s="142">
        <v>83.49</v>
      </c>
      <c r="L195" s="138"/>
      <c r="M195" s="143"/>
      <c r="T195" s="144"/>
      <c r="AT195" s="140" t="s">
        <v>135</v>
      </c>
      <c r="AU195" s="140" t="s">
        <v>79</v>
      </c>
      <c r="AV195" s="140" t="s">
        <v>79</v>
      </c>
      <c r="AW195" s="140" t="s">
        <v>97</v>
      </c>
      <c r="AX195" s="140" t="s">
        <v>72</v>
      </c>
      <c r="AY195" s="140" t="s">
        <v>124</v>
      </c>
    </row>
    <row r="196" spans="2:51" s="6" customFormat="1" ht="15.75" customHeight="1">
      <c r="B196" s="138"/>
      <c r="D196" s="139" t="s">
        <v>135</v>
      </c>
      <c r="E196" s="140"/>
      <c r="F196" s="141" t="s">
        <v>271</v>
      </c>
      <c r="H196" s="142">
        <v>37.813</v>
      </c>
      <c r="L196" s="138"/>
      <c r="M196" s="143"/>
      <c r="T196" s="144"/>
      <c r="AT196" s="140" t="s">
        <v>135</v>
      </c>
      <c r="AU196" s="140" t="s">
        <v>79</v>
      </c>
      <c r="AV196" s="140" t="s">
        <v>79</v>
      </c>
      <c r="AW196" s="140" t="s">
        <v>97</v>
      </c>
      <c r="AX196" s="140" t="s">
        <v>72</v>
      </c>
      <c r="AY196" s="140" t="s">
        <v>124</v>
      </c>
    </row>
    <row r="197" spans="2:51" s="6" customFormat="1" ht="15.75" customHeight="1">
      <c r="B197" s="138"/>
      <c r="D197" s="139" t="s">
        <v>135</v>
      </c>
      <c r="E197" s="140"/>
      <c r="F197" s="141" t="s">
        <v>272</v>
      </c>
      <c r="H197" s="142">
        <v>148.35</v>
      </c>
      <c r="L197" s="138"/>
      <c r="M197" s="143"/>
      <c r="T197" s="144"/>
      <c r="AT197" s="140" t="s">
        <v>135</v>
      </c>
      <c r="AU197" s="140" t="s">
        <v>79</v>
      </c>
      <c r="AV197" s="140" t="s">
        <v>79</v>
      </c>
      <c r="AW197" s="140" t="s">
        <v>97</v>
      </c>
      <c r="AX197" s="140" t="s">
        <v>72</v>
      </c>
      <c r="AY197" s="140" t="s">
        <v>124</v>
      </c>
    </row>
    <row r="198" spans="2:51" s="6" customFormat="1" ht="15.75" customHeight="1">
      <c r="B198" s="138"/>
      <c r="D198" s="139" t="s">
        <v>135</v>
      </c>
      <c r="E198" s="140"/>
      <c r="F198" s="141" t="s">
        <v>273</v>
      </c>
      <c r="H198" s="142">
        <v>437.794</v>
      </c>
      <c r="L198" s="138"/>
      <c r="M198" s="143"/>
      <c r="T198" s="144"/>
      <c r="AT198" s="140" t="s">
        <v>135</v>
      </c>
      <c r="AU198" s="140" t="s">
        <v>79</v>
      </c>
      <c r="AV198" s="140" t="s">
        <v>79</v>
      </c>
      <c r="AW198" s="140" t="s">
        <v>97</v>
      </c>
      <c r="AX198" s="140" t="s">
        <v>72</v>
      </c>
      <c r="AY198" s="140" t="s">
        <v>124</v>
      </c>
    </row>
    <row r="199" spans="2:51" s="6" customFormat="1" ht="15.75" customHeight="1">
      <c r="B199" s="157"/>
      <c r="D199" s="139" t="s">
        <v>135</v>
      </c>
      <c r="E199" s="158"/>
      <c r="F199" s="159" t="s">
        <v>236</v>
      </c>
      <c r="H199" s="160">
        <v>912.022</v>
      </c>
      <c r="L199" s="157"/>
      <c r="M199" s="161"/>
      <c r="T199" s="162"/>
      <c r="AT199" s="158" t="s">
        <v>135</v>
      </c>
      <c r="AU199" s="158" t="s">
        <v>79</v>
      </c>
      <c r="AV199" s="158" t="s">
        <v>146</v>
      </c>
      <c r="AW199" s="158" t="s">
        <v>97</v>
      </c>
      <c r="AX199" s="158" t="s">
        <v>72</v>
      </c>
      <c r="AY199" s="158" t="s">
        <v>124</v>
      </c>
    </row>
    <row r="200" spans="2:51" s="6" customFormat="1" ht="15.75" customHeight="1">
      <c r="B200" s="138"/>
      <c r="D200" s="139" t="s">
        <v>135</v>
      </c>
      <c r="E200" s="140"/>
      <c r="F200" s="141" t="s">
        <v>274</v>
      </c>
      <c r="H200" s="142">
        <v>957.623</v>
      </c>
      <c r="L200" s="138"/>
      <c r="M200" s="143"/>
      <c r="T200" s="144"/>
      <c r="AT200" s="140" t="s">
        <v>135</v>
      </c>
      <c r="AU200" s="140" t="s">
        <v>79</v>
      </c>
      <c r="AV200" s="140" t="s">
        <v>79</v>
      </c>
      <c r="AW200" s="140" t="s">
        <v>97</v>
      </c>
      <c r="AX200" s="140" t="s">
        <v>72</v>
      </c>
      <c r="AY200" s="140" t="s">
        <v>124</v>
      </c>
    </row>
    <row r="201" spans="2:51" s="6" customFormat="1" ht="15.75" customHeight="1">
      <c r="B201" s="146"/>
      <c r="D201" s="139" t="s">
        <v>135</v>
      </c>
      <c r="E201" s="147"/>
      <c r="F201" s="148" t="s">
        <v>275</v>
      </c>
      <c r="H201" s="147"/>
      <c r="L201" s="146"/>
      <c r="M201" s="149"/>
      <c r="T201" s="150"/>
      <c r="AT201" s="147" t="s">
        <v>135</v>
      </c>
      <c r="AU201" s="147" t="s">
        <v>79</v>
      </c>
      <c r="AV201" s="147" t="s">
        <v>21</v>
      </c>
      <c r="AW201" s="147" t="s">
        <v>97</v>
      </c>
      <c r="AX201" s="147" t="s">
        <v>72</v>
      </c>
      <c r="AY201" s="147" t="s">
        <v>124</v>
      </c>
    </row>
    <row r="202" spans="2:51" s="6" customFormat="1" ht="15.75" customHeight="1">
      <c r="B202" s="138"/>
      <c r="D202" s="139" t="s">
        <v>135</v>
      </c>
      <c r="E202" s="140"/>
      <c r="F202" s="141" t="s">
        <v>276</v>
      </c>
      <c r="H202" s="142">
        <v>574.574</v>
      </c>
      <c r="L202" s="138"/>
      <c r="M202" s="143"/>
      <c r="T202" s="144"/>
      <c r="AT202" s="140" t="s">
        <v>135</v>
      </c>
      <c r="AU202" s="140" t="s">
        <v>79</v>
      </c>
      <c r="AV202" s="140" t="s">
        <v>79</v>
      </c>
      <c r="AW202" s="140" t="s">
        <v>97</v>
      </c>
      <c r="AX202" s="140" t="s">
        <v>21</v>
      </c>
      <c r="AY202" s="140" t="s">
        <v>124</v>
      </c>
    </row>
    <row r="203" spans="2:65" s="6" customFormat="1" ht="15.75" customHeight="1">
      <c r="B203" s="22"/>
      <c r="C203" s="124" t="s">
        <v>7</v>
      </c>
      <c r="D203" s="124" t="s">
        <v>126</v>
      </c>
      <c r="E203" s="125" t="s">
        <v>277</v>
      </c>
      <c r="F203" s="126" t="s">
        <v>278</v>
      </c>
      <c r="G203" s="127" t="s">
        <v>213</v>
      </c>
      <c r="H203" s="128">
        <v>287.287</v>
      </c>
      <c r="I203" s="129"/>
      <c r="J203" s="130">
        <f>ROUND($I$203*$H$203,2)</f>
        <v>0</v>
      </c>
      <c r="K203" s="126" t="s">
        <v>130</v>
      </c>
      <c r="L203" s="22"/>
      <c r="M203" s="131"/>
      <c r="N203" s="132" t="s">
        <v>43</v>
      </c>
      <c r="P203" s="133">
        <f>$O$203*$H$203</f>
        <v>0</v>
      </c>
      <c r="Q203" s="133">
        <v>0</v>
      </c>
      <c r="R203" s="133">
        <f>$Q$203*$H$203</f>
        <v>0</v>
      </c>
      <c r="S203" s="133">
        <v>0</v>
      </c>
      <c r="T203" s="134">
        <f>$S$203*$H$203</f>
        <v>0</v>
      </c>
      <c r="AR203" s="84" t="s">
        <v>131</v>
      </c>
      <c r="AT203" s="84" t="s">
        <v>126</v>
      </c>
      <c r="AU203" s="84" t="s">
        <v>79</v>
      </c>
      <c r="AY203" s="6" t="s">
        <v>124</v>
      </c>
      <c r="BE203" s="135">
        <f>IF($N$203="základní",$J$203,0)</f>
        <v>0</v>
      </c>
      <c r="BF203" s="135">
        <f>IF($N$203="snížená",$J$203,0)</f>
        <v>0</v>
      </c>
      <c r="BG203" s="135">
        <f>IF($N$203="zákl. přenesená",$J$203,0)</f>
        <v>0</v>
      </c>
      <c r="BH203" s="135">
        <f>IF($N$203="sníž. přenesená",$J$203,0)</f>
        <v>0</v>
      </c>
      <c r="BI203" s="135">
        <f>IF($N$203="nulová",$J$203,0)</f>
        <v>0</v>
      </c>
      <c r="BJ203" s="84" t="s">
        <v>21</v>
      </c>
      <c r="BK203" s="135">
        <f>ROUND($I$203*$H$203,2)</f>
        <v>0</v>
      </c>
      <c r="BL203" s="84" t="s">
        <v>131</v>
      </c>
      <c r="BM203" s="84" t="s">
        <v>279</v>
      </c>
    </row>
    <row r="204" spans="2:47" s="6" customFormat="1" ht="27" customHeight="1">
      <c r="B204" s="22"/>
      <c r="D204" s="136" t="s">
        <v>133</v>
      </c>
      <c r="F204" s="137" t="s">
        <v>280</v>
      </c>
      <c r="L204" s="22"/>
      <c r="M204" s="48"/>
      <c r="T204" s="49"/>
      <c r="AT204" s="6" t="s">
        <v>133</v>
      </c>
      <c r="AU204" s="6" t="s">
        <v>79</v>
      </c>
    </row>
    <row r="205" spans="2:51" s="6" customFormat="1" ht="15.75" customHeight="1">
      <c r="B205" s="138"/>
      <c r="D205" s="139" t="s">
        <v>135</v>
      </c>
      <c r="E205" s="140"/>
      <c r="F205" s="141" t="s">
        <v>281</v>
      </c>
      <c r="H205" s="142">
        <v>287.287</v>
      </c>
      <c r="L205" s="138"/>
      <c r="M205" s="143"/>
      <c r="T205" s="144"/>
      <c r="AT205" s="140" t="s">
        <v>135</v>
      </c>
      <c r="AU205" s="140" t="s">
        <v>79</v>
      </c>
      <c r="AV205" s="140" t="s">
        <v>79</v>
      </c>
      <c r="AW205" s="140" t="s">
        <v>97</v>
      </c>
      <c r="AX205" s="140" t="s">
        <v>21</v>
      </c>
      <c r="AY205" s="140" t="s">
        <v>124</v>
      </c>
    </row>
    <row r="206" spans="2:65" s="6" customFormat="1" ht="15.75" customHeight="1">
      <c r="B206" s="22"/>
      <c r="C206" s="124" t="s">
        <v>282</v>
      </c>
      <c r="D206" s="124" t="s">
        <v>126</v>
      </c>
      <c r="E206" s="125" t="s">
        <v>283</v>
      </c>
      <c r="F206" s="126" t="s">
        <v>284</v>
      </c>
      <c r="G206" s="127" t="s">
        <v>213</v>
      </c>
      <c r="H206" s="128">
        <v>191.525</v>
      </c>
      <c r="I206" s="129"/>
      <c r="J206" s="130">
        <f>ROUND($I$206*$H$206,2)</f>
        <v>0</v>
      </c>
      <c r="K206" s="126" t="s">
        <v>130</v>
      </c>
      <c r="L206" s="22"/>
      <c r="M206" s="131"/>
      <c r="N206" s="132" t="s">
        <v>43</v>
      </c>
      <c r="P206" s="133">
        <f>$O$206*$H$206</f>
        <v>0</v>
      </c>
      <c r="Q206" s="133">
        <v>0</v>
      </c>
      <c r="R206" s="133">
        <f>$Q$206*$H$206</f>
        <v>0</v>
      </c>
      <c r="S206" s="133">
        <v>0</v>
      </c>
      <c r="T206" s="134">
        <f>$S$206*$H$206</f>
        <v>0</v>
      </c>
      <c r="AR206" s="84" t="s">
        <v>131</v>
      </c>
      <c r="AT206" s="84" t="s">
        <v>126</v>
      </c>
      <c r="AU206" s="84" t="s">
        <v>79</v>
      </c>
      <c r="AY206" s="6" t="s">
        <v>124</v>
      </c>
      <c r="BE206" s="135">
        <f>IF($N$206="základní",$J$206,0)</f>
        <v>0</v>
      </c>
      <c r="BF206" s="135">
        <f>IF($N$206="snížená",$J$206,0)</f>
        <v>0</v>
      </c>
      <c r="BG206" s="135">
        <f>IF($N$206="zákl. přenesená",$J$206,0)</f>
        <v>0</v>
      </c>
      <c r="BH206" s="135">
        <f>IF($N$206="sníž. přenesená",$J$206,0)</f>
        <v>0</v>
      </c>
      <c r="BI206" s="135">
        <f>IF($N$206="nulová",$J$206,0)</f>
        <v>0</v>
      </c>
      <c r="BJ206" s="84" t="s">
        <v>21</v>
      </c>
      <c r="BK206" s="135">
        <f>ROUND($I$206*$H$206,2)</f>
        <v>0</v>
      </c>
      <c r="BL206" s="84" t="s">
        <v>131</v>
      </c>
      <c r="BM206" s="84" t="s">
        <v>285</v>
      </c>
    </row>
    <row r="207" spans="2:47" s="6" customFormat="1" ht="27" customHeight="1">
      <c r="B207" s="22"/>
      <c r="D207" s="136" t="s">
        <v>133</v>
      </c>
      <c r="F207" s="137" t="s">
        <v>286</v>
      </c>
      <c r="L207" s="22"/>
      <c r="M207" s="48"/>
      <c r="T207" s="49"/>
      <c r="AT207" s="6" t="s">
        <v>133</v>
      </c>
      <c r="AU207" s="6" t="s">
        <v>79</v>
      </c>
    </row>
    <row r="208" spans="2:47" s="6" customFormat="1" ht="44.25" customHeight="1">
      <c r="B208" s="22"/>
      <c r="D208" s="139" t="s">
        <v>140</v>
      </c>
      <c r="F208" s="145" t="s">
        <v>229</v>
      </c>
      <c r="L208" s="22"/>
      <c r="M208" s="48"/>
      <c r="T208" s="49"/>
      <c r="AT208" s="6" t="s">
        <v>140</v>
      </c>
      <c r="AU208" s="6" t="s">
        <v>79</v>
      </c>
    </row>
    <row r="209" spans="2:51" s="6" customFormat="1" ht="15.75" customHeight="1">
      <c r="B209" s="146"/>
      <c r="D209" s="139" t="s">
        <v>135</v>
      </c>
      <c r="E209" s="147"/>
      <c r="F209" s="148" t="s">
        <v>287</v>
      </c>
      <c r="H209" s="147"/>
      <c r="L209" s="146"/>
      <c r="M209" s="149"/>
      <c r="T209" s="150"/>
      <c r="AT209" s="147" t="s">
        <v>135</v>
      </c>
      <c r="AU209" s="147" t="s">
        <v>79</v>
      </c>
      <c r="AV209" s="147" t="s">
        <v>21</v>
      </c>
      <c r="AW209" s="147" t="s">
        <v>97</v>
      </c>
      <c r="AX209" s="147" t="s">
        <v>72</v>
      </c>
      <c r="AY209" s="147" t="s">
        <v>124</v>
      </c>
    </row>
    <row r="210" spans="2:51" s="6" customFormat="1" ht="15.75" customHeight="1">
      <c r="B210" s="138"/>
      <c r="D210" s="139" t="s">
        <v>135</v>
      </c>
      <c r="E210" s="140"/>
      <c r="F210" s="141" t="s">
        <v>288</v>
      </c>
      <c r="H210" s="142">
        <v>191.525</v>
      </c>
      <c r="L210" s="138"/>
      <c r="M210" s="143"/>
      <c r="T210" s="144"/>
      <c r="AT210" s="140" t="s">
        <v>135</v>
      </c>
      <c r="AU210" s="140" t="s">
        <v>79</v>
      </c>
      <c r="AV210" s="140" t="s">
        <v>79</v>
      </c>
      <c r="AW210" s="140" t="s">
        <v>97</v>
      </c>
      <c r="AX210" s="140" t="s">
        <v>21</v>
      </c>
      <c r="AY210" s="140" t="s">
        <v>124</v>
      </c>
    </row>
    <row r="211" spans="2:65" s="6" customFormat="1" ht="15.75" customHeight="1">
      <c r="B211" s="22"/>
      <c r="C211" s="124" t="s">
        <v>289</v>
      </c>
      <c r="D211" s="124" t="s">
        <v>126</v>
      </c>
      <c r="E211" s="125" t="s">
        <v>290</v>
      </c>
      <c r="F211" s="126" t="s">
        <v>291</v>
      </c>
      <c r="G211" s="127" t="s">
        <v>213</v>
      </c>
      <c r="H211" s="128">
        <v>95.763</v>
      </c>
      <c r="I211" s="129"/>
      <c r="J211" s="130">
        <f>ROUND($I$211*$H$211,2)</f>
        <v>0</v>
      </c>
      <c r="K211" s="126" t="s">
        <v>130</v>
      </c>
      <c r="L211" s="22"/>
      <c r="M211" s="131"/>
      <c r="N211" s="132" t="s">
        <v>43</v>
      </c>
      <c r="P211" s="133">
        <f>$O$211*$H$211</f>
        <v>0</v>
      </c>
      <c r="Q211" s="133">
        <v>0</v>
      </c>
      <c r="R211" s="133">
        <f>$Q$211*$H$211</f>
        <v>0</v>
      </c>
      <c r="S211" s="133">
        <v>0</v>
      </c>
      <c r="T211" s="134">
        <f>$S$211*$H$211</f>
        <v>0</v>
      </c>
      <c r="AR211" s="84" t="s">
        <v>131</v>
      </c>
      <c r="AT211" s="84" t="s">
        <v>126</v>
      </c>
      <c r="AU211" s="84" t="s">
        <v>79</v>
      </c>
      <c r="AY211" s="6" t="s">
        <v>124</v>
      </c>
      <c r="BE211" s="135">
        <f>IF($N$211="základní",$J$211,0)</f>
        <v>0</v>
      </c>
      <c r="BF211" s="135">
        <f>IF($N$211="snížená",$J$211,0)</f>
        <v>0</v>
      </c>
      <c r="BG211" s="135">
        <f>IF($N$211="zákl. přenesená",$J$211,0)</f>
        <v>0</v>
      </c>
      <c r="BH211" s="135">
        <f>IF($N$211="sníž. přenesená",$J$211,0)</f>
        <v>0</v>
      </c>
      <c r="BI211" s="135">
        <f>IF($N$211="nulová",$J$211,0)</f>
        <v>0</v>
      </c>
      <c r="BJ211" s="84" t="s">
        <v>21</v>
      </c>
      <c r="BK211" s="135">
        <f>ROUND($I$211*$H$211,2)</f>
        <v>0</v>
      </c>
      <c r="BL211" s="84" t="s">
        <v>131</v>
      </c>
      <c r="BM211" s="84" t="s">
        <v>292</v>
      </c>
    </row>
    <row r="212" spans="2:47" s="6" customFormat="1" ht="27" customHeight="1">
      <c r="B212" s="22"/>
      <c r="D212" s="136" t="s">
        <v>133</v>
      </c>
      <c r="F212" s="137" t="s">
        <v>293</v>
      </c>
      <c r="L212" s="22"/>
      <c r="M212" s="48"/>
      <c r="T212" s="49"/>
      <c r="AT212" s="6" t="s">
        <v>133</v>
      </c>
      <c r="AU212" s="6" t="s">
        <v>79</v>
      </c>
    </row>
    <row r="213" spans="2:51" s="6" customFormat="1" ht="15.75" customHeight="1">
      <c r="B213" s="138"/>
      <c r="D213" s="139" t="s">
        <v>135</v>
      </c>
      <c r="E213" s="140"/>
      <c r="F213" s="141" t="s">
        <v>294</v>
      </c>
      <c r="H213" s="142">
        <v>95.763</v>
      </c>
      <c r="L213" s="138"/>
      <c r="M213" s="143"/>
      <c r="T213" s="144"/>
      <c r="AT213" s="140" t="s">
        <v>135</v>
      </c>
      <c r="AU213" s="140" t="s">
        <v>79</v>
      </c>
      <c r="AV213" s="140" t="s">
        <v>79</v>
      </c>
      <c r="AW213" s="140" t="s">
        <v>97</v>
      </c>
      <c r="AX213" s="140" t="s">
        <v>21</v>
      </c>
      <c r="AY213" s="140" t="s">
        <v>124</v>
      </c>
    </row>
    <row r="214" spans="2:65" s="6" customFormat="1" ht="15.75" customHeight="1">
      <c r="B214" s="22"/>
      <c r="C214" s="124" t="s">
        <v>295</v>
      </c>
      <c r="D214" s="124" t="s">
        <v>126</v>
      </c>
      <c r="E214" s="125" t="s">
        <v>296</v>
      </c>
      <c r="F214" s="126" t="s">
        <v>297</v>
      </c>
      <c r="G214" s="127" t="s">
        <v>213</v>
      </c>
      <c r="H214" s="128">
        <v>191.525</v>
      </c>
      <c r="I214" s="129"/>
      <c r="J214" s="130">
        <f>ROUND($I$214*$H$214,2)</f>
        <v>0</v>
      </c>
      <c r="K214" s="126" t="s">
        <v>130</v>
      </c>
      <c r="L214" s="22"/>
      <c r="M214" s="131"/>
      <c r="N214" s="132" t="s">
        <v>43</v>
      </c>
      <c r="P214" s="133">
        <f>$O$214*$H$214</f>
        <v>0</v>
      </c>
      <c r="Q214" s="133">
        <v>0.01046</v>
      </c>
      <c r="R214" s="133">
        <f>$Q$214*$H$214</f>
        <v>2.0033515</v>
      </c>
      <c r="S214" s="133">
        <v>0</v>
      </c>
      <c r="T214" s="134">
        <f>$S$214*$H$214</f>
        <v>0</v>
      </c>
      <c r="AR214" s="84" t="s">
        <v>131</v>
      </c>
      <c r="AT214" s="84" t="s">
        <v>126</v>
      </c>
      <c r="AU214" s="84" t="s">
        <v>79</v>
      </c>
      <c r="AY214" s="6" t="s">
        <v>124</v>
      </c>
      <c r="BE214" s="135">
        <f>IF($N$214="základní",$J$214,0)</f>
        <v>0</v>
      </c>
      <c r="BF214" s="135">
        <f>IF($N$214="snížená",$J$214,0)</f>
        <v>0</v>
      </c>
      <c r="BG214" s="135">
        <f>IF($N$214="zákl. přenesená",$J$214,0)</f>
        <v>0</v>
      </c>
      <c r="BH214" s="135">
        <f>IF($N$214="sníž. přenesená",$J$214,0)</f>
        <v>0</v>
      </c>
      <c r="BI214" s="135">
        <f>IF($N$214="nulová",$J$214,0)</f>
        <v>0</v>
      </c>
      <c r="BJ214" s="84" t="s">
        <v>21</v>
      </c>
      <c r="BK214" s="135">
        <f>ROUND($I$214*$H$214,2)</f>
        <v>0</v>
      </c>
      <c r="BL214" s="84" t="s">
        <v>131</v>
      </c>
      <c r="BM214" s="84" t="s">
        <v>298</v>
      </c>
    </row>
    <row r="215" spans="2:47" s="6" customFormat="1" ht="27" customHeight="1">
      <c r="B215" s="22"/>
      <c r="D215" s="136" t="s">
        <v>133</v>
      </c>
      <c r="F215" s="137" t="s">
        <v>299</v>
      </c>
      <c r="L215" s="22"/>
      <c r="M215" s="48"/>
      <c r="T215" s="49"/>
      <c r="AT215" s="6" t="s">
        <v>133</v>
      </c>
      <c r="AU215" s="6" t="s">
        <v>79</v>
      </c>
    </row>
    <row r="216" spans="2:47" s="6" customFormat="1" ht="44.25" customHeight="1">
      <c r="B216" s="22"/>
      <c r="D216" s="139" t="s">
        <v>140</v>
      </c>
      <c r="F216" s="145" t="s">
        <v>229</v>
      </c>
      <c r="L216" s="22"/>
      <c r="M216" s="48"/>
      <c r="T216" s="49"/>
      <c r="AT216" s="6" t="s">
        <v>140</v>
      </c>
      <c r="AU216" s="6" t="s">
        <v>79</v>
      </c>
    </row>
    <row r="217" spans="2:51" s="6" customFormat="1" ht="15.75" customHeight="1">
      <c r="B217" s="146"/>
      <c r="D217" s="139" t="s">
        <v>135</v>
      </c>
      <c r="E217" s="147"/>
      <c r="F217" s="148" t="s">
        <v>287</v>
      </c>
      <c r="H217" s="147"/>
      <c r="L217" s="146"/>
      <c r="M217" s="149"/>
      <c r="T217" s="150"/>
      <c r="AT217" s="147" t="s">
        <v>135</v>
      </c>
      <c r="AU217" s="147" t="s">
        <v>79</v>
      </c>
      <c r="AV217" s="147" t="s">
        <v>21</v>
      </c>
      <c r="AW217" s="147" t="s">
        <v>97</v>
      </c>
      <c r="AX217" s="147" t="s">
        <v>72</v>
      </c>
      <c r="AY217" s="147" t="s">
        <v>124</v>
      </c>
    </row>
    <row r="218" spans="2:51" s="6" customFormat="1" ht="15.75" customHeight="1">
      <c r="B218" s="138"/>
      <c r="D218" s="139" t="s">
        <v>135</v>
      </c>
      <c r="E218" s="140"/>
      <c r="F218" s="141" t="s">
        <v>288</v>
      </c>
      <c r="H218" s="142">
        <v>191.525</v>
      </c>
      <c r="L218" s="138"/>
      <c r="M218" s="143"/>
      <c r="T218" s="144"/>
      <c r="AT218" s="140" t="s">
        <v>135</v>
      </c>
      <c r="AU218" s="140" t="s">
        <v>79</v>
      </c>
      <c r="AV218" s="140" t="s">
        <v>79</v>
      </c>
      <c r="AW218" s="140" t="s">
        <v>97</v>
      </c>
      <c r="AX218" s="140" t="s">
        <v>21</v>
      </c>
      <c r="AY218" s="140" t="s">
        <v>124</v>
      </c>
    </row>
    <row r="219" spans="2:65" s="6" customFormat="1" ht="15.75" customHeight="1">
      <c r="B219" s="22"/>
      <c r="C219" s="124" t="s">
        <v>300</v>
      </c>
      <c r="D219" s="124" t="s">
        <v>126</v>
      </c>
      <c r="E219" s="125" t="s">
        <v>301</v>
      </c>
      <c r="F219" s="126" t="s">
        <v>302</v>
      </c>
      <c r="G219" s="127" t="s">
        <v>178</v>
      </c>
      <c r="H219" s="128">
        <v>17.6</v>
      </c>
      <c r="I219" s="129"/>
      <c r="J219" s="130">
        <f>ROUND($I$219*$H$219,2)</f>
        <v>0</v>
      </c>
      <c r="K219" s="126"/>
      <c r="L219" s="22"/>
      <c r="M219" s="131"/>
      <c r="N219" s="132" t="s">
        <v>43</v>
      </c>
      <c r="P219" s="133">
        <f>$O$219*$H$219</f>
        <v>0</v>
      </c>
      <c r="Q219" s="133">
        <v>0</v>
      </c>
      <c r="R219" s="133">
        <f>$Q$219*$H$219</f>
        <v>0</v>
      </c>
      <c r="S219" s="133">
        <v>0</v>
      </c>
      <c r="T219" s="134">
        <f>$S$219*$H$219</f>
        <v>0</v>
      </c>
      <c r="AR219" s="84" t="s">
        <v>131</v>
      </c>
      <c r="AT219" s="84" t="s">
        <v>126</v>
      </c>
      <c r="AU219" s="84" t="s">
        <v>79</v>
      </c>
      <c r="AY219" s="6" t="s">
        <v>124</v>
      </c>
      <c r="BE219" s="135">
        <f>IF($N$219="základní",$J$219,0)</f>
        <v>0</v>
      </c>
      <c r="BF219" s="135">
        <f>IF($N$219="snížená",$J$219,0)</f>
        <v>0</v>
      </c>
      <c r="BG219" s="135">
        <f>IF($N$219="zákl. přenesená",$J$219,0)</f>
        <v>0</v>
      </c>
      <c r="BH219" s="135">
        <f>IF($N$219="sníž. přenesená",$J$219,0)</f>
        <v>0</v>
      </c>
      <c r="BI219" s="135">
        <f>IF($N$219="nulová",$J$219,0)</f>
        <v>0</v>
      </c>
      <c r="BJ219" s="84" t="s">
        <v>21</v>
      </c>
      <c r="BK219" s="135">
        <f>ROUND($I$219*$H$219,2)</f>
        <v>0</v>
      </c>
      <c r="BL219" s="84" t="s">
        <v>131</v>
      </c>
      <c r="BM219" s="84" t="s">
        <v>303</v>
      </c>
    </row>
    <row r="220" spans="2:47" s="6" customFormat="1" ht="16.5" customHeight="1">
      <c r="B220" s="22"/>
      <c r="D220" s="136" t="s">
        <v>133</v>
      </c>
      <c r="F220" s="137" t="s">
        <v>302</v>
      </c>
      <c r="L220" s="22"/>
      <c r="M220" s="48"/>
      <c r="T220" s="49"/>
      <c r="AT220" s="6" t="s">
        <v>133</v>
      </c>
      <c r="AU220" s="6" t="s">
        <v>79</v>
      </c>
    </row>
    <row r="221" spans="2:47" s="6" customFormat="1" ht="30.75" customHeight="1">
      <c r="B221" s="22"/>
      <c r="D221" s="139" t="s">
        <v>140</v>
      </c>
      <c r="F221" s="145" t="s">
        <v>141</v>
      </c>
      <c r="L221" s="22"/>
      <c r="M221" s="48"/>
      <c r="T221" s="49"/>
      <c r="AT221" s="6" t="s">
        <v>140</v>
      </c>
      <c r="AU221" s="6" t="s">
        <v>79</v>
      </c>
    </row>
    <row r="222" spans="2:65" s="6" customFormat="1" ht="15.75" customHeight="1">
      <c r="B222" s="22"/>
      <c r="C222" s="163" t="s">
        <v>304</v>
      </c>
      <c r="D222" s="163" t="s">
        <v>305</v>
      </c>
      <c r="E222" s="164" t="s">
        <v>306</v>
      </c>
      <c r="F222" s="165" t="s">
        <v>307</v>
      </c>
      <c r="G222" s="166" t="s">
        <v>178</v>
      </c>
      <c r="H222" s="167">
        <v>21</v>
      </c>
      <c r="I222" s="168"/>
      <c r="J222" s="169">
        <f>ROUND($I$222*$H$222,2)</f>
        <v>0</v>
      </c>
      <c r="K222" s="165"/>
      <c r="L222" s="170"/>
      <c r="M222" s="171"/>
      <c r="N222" s="172" t="s">
        <v>43</v>
      </c>
      <c r="P222" s="133">
        <f>$O$222*$H$222</f>
        <v>0</v>
      </c>
      <c r="Q222" s="133">
        <v>0.1557</v>
      </c>
      <c r="R222" s="133">
        <f>$Q$222*$H$222</f>
        <v>3.2697000000000003</v>
      </c>
      <c r="S222" s="133">
        <v>0</v>
      </c>
      <c r="T222" s="134">
        <f>$S$222*$H$222</f>
        <v>0</v>
      </c>
      <c r="AR222" s="84" t="s">
        <v>181</v>
      </c>
      <c r="AT222" s="84" t="s">
        <v>305</v>
      </c>
      <c r="AU222" s="84" t="s">
        <v>79</v>
      </c>
      <c r="AY222" s="6" t="s">
        <v>124</v>
      </c>
      <c r="BE222" s="135">
        <f>IF($N$222="základní",$J$222,0)</f>
        <v>0</v>
      </c>
      <c r="BF222" s="135">
        <f>IF($N$222="snížená",$J$222,0)</f>
        <v>0</v>
      </c>
      <c r="BG222" s="135">
        <f>IF($N$222="zákl. přenesená",$J$222,0)</f>
        <v>0</v>
      </c>
      <c r="BH222" s="135">
        <f>IF($N$222="sníž. přenesená",$J$222,0)</f>
        <v>0</v>
      </c>
      <c r="BI222" s="135">
        <f>IF($N$222="nulová",$J$222,0)</f>
        <v>0</v>
      </c>
      <c r="BJ222" s="84" t="s">
        <v>21</v>
      </c>
      <c r="BK222" s="135">
        <f>ROUND($I$222*$H$222,2)</f>
        <v>0</v>
      </c>
      <c r="BL222" s="84" t="s">
        <v>131</v>
      </c>
      <c r="BM222" s="84" t="s">
        <v>308</v>
      </c>
    </row>
    <row r="223" spans="2:47" s="6" customFormat="1" ht="16.5" customHeight="1">
      <c r="B223" s="22"/>
      <c r="D223" s="136" t="s">
        <v>133</v>
      </c>
      <c r="F223" s="137" t="s">
        <v>309</v>
      </c>
      <c r="L223" s="22"/>
      <c r="M223" s="48"/>
      <c r="T223" s="49"/>
      <c r="AT223" s="6" t="s">
        <v>133</v>
      </c>
      <c r="AU223" s="6" t="s">
        <v>79</v>
      </c>
    </row>
    <row r="224" spans="2:65" s="6" customFormat="1" ht="27" customHeight="1">
      <c r="B224" s="22"/>
      <c r="C224" s="124" t="s">
        <v>310</v>
      </c>
      <c r="D224" s="124" t="s">
        <v>126</v>
      </c>
      <c r="E224" s="125" t="s">
        <v>311</v>
      </c>
      <c r="F224" s="126" t="s">
        <v>312</v>
      </c>
      <c r="G224" s="127" t="s">
        <v>313</v>
      </c>
      <c r="H224" s="128">
        <v>80.53</v>
      </c>
      <c r="I224" s="129"/>
      <c r="J224" s="130">
        <f>ROUND($I$224*$H$224,2)</f>
        <v>0</v>
      </c>
      <c r="K224" s="126"/>
      <c r="L224" s="22"/>
      <c r="M224" s="131"/>
      <c r="N224" s="132" t="s">
        <v>43</v>
      </c>
      <c r="P224" s="133">
        <f>$O$224*$H$224</f>
        <v>0</v>
      </c>
      <c r="Q224" s="133">
        <v>0</v>
      </c>
      <c r="R224" s="133">
        <f>$Q$224*$H$224</f>
        <v>0</v>
      </c>
      <c r="S224" s="133">
        <v>0</v>
      </c>
      <c r="T224" s="134">
        <f>$S$224*$H$224</f>
        <v>0</v>
      </c>
      <c r="AR224" s="84" t="s">
        <v>131</v>
      </c>
      <c r="AT224" s="84" t="s">
        <v>126</v>
      </c>
      <c r="AU224" s="84" t="s">
        <v>79</v>
      </c>
      <c r="AY224" s="6" t="s">
        <v>124</v>
      </c>
      <c r="BE224" s="135">
        <f>IF($N$224="základní",$J$224,0)</f>
        <v>0</v>
      </c>
      <c r="BF224" s="135">
        <f>IF($N$224="snížená",$J$224,0)</f>
        <v>0</v>
      </c>
      <c r="BG224" s="135">
        <f>IF($N$224="zákl. přenesená",$J$224,0)</f>
        <v>0</v>
      </c>
      <c r="BH224" s="135">
        <f>IF($N$224="sníž. přenesená",$J$224,0)</f>
        <v>0</v>
      </c>
      <c r="BI224" s="135">
        <f>IF($N$224="nulová",$J$224,0)</f>
        <v>0</v>
      </c>
      <c r="BJ224" s="84" t="s">
        <v>21</v>
      </c>
      <c r="BK224" s="135">
        <f>ROUND($I$224*$H$224,2)</f>
        <v>0</v>
      </c>
      <c r="BL224" s="84" t="s">
        <v>131</v>
      </c>
      <c r="BM224" s="84" t="s">
        <v>314</v>
      </c>
    </row>
    <row r="225" spans="2:47" s="6" customFormat="1" ht="27" customHeight="1">
      <c r="B225" s="22"/>
      <c r="D225" s="136" t="s">
        <v>133</v>
      </c>
      <c r="F225" s="137" t="s">
        <v>312</v>
      </c>
      <c r="L225" s="22"/>
      <c r="M225" s="48"/>
      <c r="T225" s="49"/>
      <c r="AT225" s="6" t="s">
        <v>133</v>
      </c>
      <c r="AU225" s="6" t="s">
        <v>79</v>
      </c>
    </row>
    <row r="226" spans="2:47" s="6" customFormat="1" ht="30.75" customHeight="1">
      <c r="B226" s="22"/>
      <c r="D226" s="139" t="s">
        <v>140</v>
      </c>
      <c r="F226" s="145" t="s">
        <v>141</v>
      </c>
      <c r="L226" s="22"/>
      <c r="M226" s="48"/>
      <c r="T226" s="49"/>
      <c r="AT226" s="6" t="s">
        <v>140</v>
      </c>
      <c r="AU226" s="6" t="s">
        <v>79</v>
      </c>
    </row>
    <row r="227" spans="2:51" s="6" customFormat="1" ht="15.75" customHeight="1">
      <c r="B227" s="138"/>
      <c r="D227" s="139" t="s">
        <v>135</v>
      </c>
      <c r="E227" s="140"/>
      <c r="F227" s="141" t="s">
        <v>315</v>
      </c>
      <c r="H227" s="142">
        <v>72.33</v>
      </c>
      <c r="L227" s="138"/>
      <c r="M227" s="143"/>
      <c r="T227" s="144"/>
      <c r="AT227" s="140" t="s">
        <v>135</v>
      </c>
      <c r="AU227" s="140" t="s">
        <v>79</v>
      </c>
      <c r="AV227" s="140" t="s">
        <v>79</v>
      </c>
      <c r="AW227" s="140" t="s">
        <v>97</v>
      </c>
      <c r="AX227" s="140" t="s">
        <v>72</v>
      </c>
      <c r="AY227" s="140" t="s">
        <v>124</v>
      </c>
    </row>
    <row r="228" spans="2:51" s="6" customFormat="1" ht="15.75" customHeight="1">
      <c r="B228" s="138"/>
      <c r="D228" s="139" t="s">
        <v>135</v>
      </c>
      <c r="E228" s="140"/>
      <c r="F228" s="141" t="s">
        <v>316</v>
      </c>
      <c r="H228" s="142">
        <v>8.2</v>
      </c>
      <c r="L228" s="138"/>
      <c r="M228" s="143"/>
      <c r="T228" s="144"/>
      <c r="AT228" s="140" t="s">
        <v>135</v>
      </c>
      <c r="AU228" s="140" t="s">
        <v>79</v>
      </c>
      <c r="AV228" s="140" t="s">
        <v>79</v>
      </c>
      <c r="AW228" s="140" t="s">
        <v>97</v>
      </c>
      <c r="AX228" s="140" t="s">
        <v>72</v>
      </c>
      <c r="AY228" s="140" t="s">
        <v>124</v>
      </c>
    </row>
    <row r="229" spans="2:51" s="6" customFormat="1" ht="15.75" customHeight="1">
      <c r="B229" s="151"/>
      <c r="D229" s="139" t="s">
        <v>135</v>
      </c>
      <c r="E229" s="152"/>
      <c r="F229" s="153" t="s">
        <v>145</v>
      </c>
      <c r="H229" s="154">
        <v>80.53</v>
      </c>
      <c r="L229" s="151"/>
      <c r="M229" s="155"/>
      <c r="T229" s="156"/>
      <c r="AT229" s="152" t="s">
        <v>135</v>
      </c>
      <c r="AU229" s="152" t="s">
        <v>79</v>
      </c>
      <c r="AV229" s="152" t="s">
        <v>131</v>
      </c>
      <c r="AW229" s="152" t="s">
        <v>97</v>
      </c>
      <c r="AX229" s="152" t="s">
        <v>21</v>
      </c>
      <c r="AY229" s="152" t="s">
        <v>124</v>
      </c>
    </row>
    <row r="230" spans="2:65" s="6" customFormat="1" ht="27" customHeight="1">
      <c r="B230" s="22"/>
      <c r="C230" s="124" t="s">
        <v>317</v>
      </c>
      <c r="D230" s="124" t="s">
        <v>126</v>
      </c>
      <c r="E230" s="125" t="s">
        <v>318</v>
      </c>
      <c r="F230" s="126" t="s">
        <v>319</v>
      </c>
      <c r="G230" s="127" t="s">
        <v>129</v>
      </c>
      <c r="H230" s="128">
        <v>117.05</v>
      </c>
      <c r="I230" s="129"/>
      <c r="J230" s="130">
        <f>ROUND($I$230*$H$230,2)</f>
        <v>0</v>
      </c>
      <c r="K230" s="126"/>
      <c r="L230" s="22"/>
      <c r="M230" s="131"/>
      <c r="N230" s="132" t="s">
        <v>43</v>
      </c>
      <c r="P230" s="133">
        <f>$O$230*$H$230</f>
        <v>0</v>
      </c>
      <c r="Q230" s="133">
        <v>0.0007</v>
      </c>
      <c r="R230" s="133">
        <f>$Q$230*$H$230</f>
        <v>0.081935</v>
      </c>
      <c r="S230" s="133">
        <v>0</v>
      </c>
      <c r="T230" s="134">
        <f>$S$230*$H$230</f>
        <v>0</v>
      </c>
      <c r="AR230" s="84" t="s">
        <v>131</v>
      </c>
      <c r="AT230" s="84" t="s">
        <v>126</v>
      </c>
      <c r="AU230" s="84" t="s">
        <v>79</v>
      </c>
      <c r="AY230" s="6" t="s">
        <v>124</v>
      </c>
      <c r="BE230" s="135">
        <f>IF($N$230="základní",$J$230,0)</f>
        <v>0</v>
      </c>
      <c r="BF230" s="135">
        <f>IF($N$230="snížená",$J$230,0)</f>
        <v>0</v>
      </c>
      <c r="BG230" s="135">
        <f>IF($N$230="zákl. přenesená",$J$230,0)</f>
        <v>0</v>
      </c>
      <c r="BH230" s="135">
        <f>IF($N$230="sníž. přenesená",$J$230,0)</f>
        <v>0</v>
      </c>
      <c r="BI230" s="135">
        <f>IF($N$230="nulová",$J$230,0)</f>
        <v>0</v>
      </c>
      <c r="BJ230" s="84" t="s">
        <v>21</v>
      </c>
      <c r="BK230" s="135">
        <f>ROUND($I$230*$H$230,2)</f>
        <v>0</v>
      </c>
      <c r="BL230" s="84" t="s">
        <v>131</v>
      </c>
      <c r="BM230" s="84" t="s">
        <v>320</v>
      </c>
    </row>
    <row r="231" spans="2:47" s="6" customFormat="1" ht="16.5" customHeight="1">
      <c r="B231" s="22"/>
      <c r="D231" s="136" t="s">
        <v>133</v>
      </c>
      <c r="F231" s="137" t="s">
        <v>319</v>
      </c>
      <c r="L231" s="22"/>
      <c r="M231" s="48"/>
      <c r="T231" s="49"/>
      <c r="AT231" s="6" t="s">
        <v>133</v>
      </c>
      <c r="AU231" s="6" t="s">
        <v>79</v>
      </c>
    </row>
    <row r="232" spans="2:47" s="6" customFormat="1" ht="30.75" customHeight="1">
      <c r="B232" s="22"/>
      <c r="D232" s="139" t="s">
        <v>140</v>
      </c>
      <c r="F232" s="145" t="s">
        <v>141</v>
      </c>
      <c r="L232" s="22"/>
      <c r="M232" s="48"/>
      <c r="T232" s="49"/>
      <c r="AT232" s="6" t="s">
        <v>140</v>
      </c>
      <c r="AU232" s="6" t="s">
        <v>79</v>
      </c>
    </row>
    <row r="233" spans="2:51" s="6" customFormat="1" ht="15.75" customHeight="1">
      <c r="B233" s="138"/>
      <c r="D233" s="139" t="s">
        <v>135</v>
      </c>
      <c r="E233" s="140"/>
      <c r="F233" s="141" t="s">
        <v>321</v>
      </c>
      <c r="H233" s="142">
        <v>61</v>
      </c>
      <c r="L233" s="138"/>
      <c r="M233" s="143"/>
      <c r="T233" s="144"/>
      <c r="AT233" s="140" t="s">
        <v>135</v>
      </c>
      <c r="AU233" s="140" t="s">
        <v>79</v>
      </c>
      <c r="AV233" s="140" t="s">
        <v>79</v>
      </c>
      <c r="AW233" s="140" t="s">
        <v>97</v>
      </c>
      <c r="AX233" s="140" t="s">
        <v>72</v>
      </c>
      <c r="AY233" s="140" t="s">
        <v>124</v>
      </c>
    </row>
    <row r="234" spans="2:51" s="6" customFormat="1" ht="15.75" customHeight="1">
      <c r="B234" s="138"/>
      <c r="D234" s="139" t="s">
        <v>135</v>
      </c>
      <c r="E234" s="140"/>
      <c r="F234" s="141" t="s">
        <v>322</v>
      </c>
      <c r="H234" s="142">
        <v>9.15</v>
      </c>
      <c r="L234" s="138"/>
      <c r="M234" s="143"/>
      <c r="T234" s="144"/>
      <c r="AT234" s="140" t="s">
        <v>135</v>
      </c>
      <c r="AU234" s="140" t="s">
        <v>79</v>
      </c>
      <c r="AV234" s="140" t="s">
        <v>79</v>
      </c>
      <c r="AW234" s="140" t="s">
        <v>97</v>
      </c>
      <c r="AX234" s="140" t="s">
        <v>72</v>
      </c>
      <c r="AY234" s="140" t="s">
        <v>124</v>
      </c>
    </row>
    <row r="235" spans="2:51" s="6" customFormat="1" ht="15.75" customHeight="1">
      <c r="B235" s="138"/>
      <c r="D235" s="139" t="s">
        <v>135</v>
      </c>
      <c r="E235" s="140"/>
      <c r="F235" s="141" t="s">
        <v>323</v>
      </c>
      <c r="H235" s="142">
        <v>46.9</v>
      </c>
      <c r="L235" s="138"/>
      <c r="M235" s="143"/>
      <c r="T235" s="144"/>
      <c r="AT235" s="140" t="s">
        <v>135</v>
      </c>
      <c r="AU235" s="140" t="s">
        <v>79</v>
      </c>
      <c r="AV235" s="140" t="s">
        <v>79</v>
      </c>
      <c r="AW235" s="140" t="s">
        <v>97</v>
      </c>
      <c r="AX235" s="140" t="s">
        <v>72</v>
      </c>
      <c r="AY235" s="140" t="s">
        <v>124</v>
      </c>
    </row>
    <row r="236" spans="2:51" s="6" customFormat="1" ht="15.75" customHeight="1">
      <c r="B236" s="151"/>
      <c r="D236" s="139" t="s">
        <v>135</v>
      </c>
      <c r="E236" s="152"/>
      <c r="F236" s="153" t="s">
        <v>145</v>
      </c>
      <c r="H236" s="154">
        <v>117.05</v>
      </c>
      <c r="L236" s="151"/>
      <c r="M236" s="155"/>
      <c r="T236" s="156"/>
      <c r="AT236" s="152" t="s">
        <v>135</v>
      </c>
      <c r="AU236" s="152" t="s">
        <v>79</v>
      </c>
      <c r="AV236" s="152" t="s">
        <v>131</v>
      </c>
      <c r="AW236" s="152" t="s">
        <v>97</v>
      </c>
      <c r="AX236" s="152" t="s">
        <v>21</v>
      </c>
      <c r="AY236" s="152" t="s">
        <v>124</v>
      </c>
    </row>
    <row r="237" spans="2:65" s="6" customFormat="1" ht="15.75" customHeight="1">
      <c r="B237" s="22"/>
      <c r="C237" s="124" t="s">
        <v>324</v>
      </c>
      <c r="D237" s="124" t="s">
        <v>126</v>
      </c>
      <c r="E237" s="125" t="s">
        <v>325</v>
      </c>
      <c r="F237" s="126" t="s">
        <v>326</v>
      </c>
      <c r="G237" s="127" t="s">
        <v>129</v>
      </c>
      <c r="H237" s="128">
        <v>1671.28</v>
      </c>
      <c r="I237" s="129"/>
      <c r="J237" s="130">
        <f>ROUND($I$237*$H$237,2)</f>
        <v>0</v>
      </c>
      <c r="K237" s="126" t="s">
        <v>130</v>
      </c>
      <c r="L237" s="22"/>
      <c r="M237" s="131"/>
      <c r="N237" s="132" t="s">
        <v>43</v>
      </c>
      <c r="P237" s="133">
        <f>$O$237*$H$237</f>
        <v>0</v>
      </c>
      <c r="Q237" s="133">
        <v>0.00085</v>
      </c>
      <c r="R237" s="133">
        <f>$Q$237*$H$237</f>
        <v>1.420588</v>
      </c>
      <c r="S237" s="133">
        <v>0</v>
      </c>
      <c r="T237" s="134">
        <f>$S$237*$H$237</f>
        <v>0</v>
      </c>
      <c r="AR237" s="84" t="s">
        <v>131</v>
      </c>
      <c r="AT237" s="84" t="s">
        <v>126</v>
      </c>
      <c r="AU237" s="84" t="s">
        <v>79</v>
      </c>
      <c r="AY237" s="6" t="s">
        <v>124</v>
      </c>
      <c r="BE237" s="135">
        <f>IF($N$237="základní",$J$237,0)</f>
        <v>0</v>
      </c>
      <c r="BF237" s="135">
        <f>IF($N$237="snížená",$J$237,0)</f>
        <v>0</v>
      </c>
      <c r="BG237" s="135">
        <f>IF($N$237="zákl. přenesená",$J$237,0)</f>
        <v>0</v>
      </c>
      <c r="BH237" s="135">
        <f>IF($N$237="sníž. přenesená",$J$237,0)</f>
        <v>0</v>
      </c>
      <c r="BI237" s="135">
        <f>IF($N$237="nulová",$J$237,0)</f>
        <v>0</v>
      </c>
      <c r="BJ237" s="84" t="s">
        <v>21</v>
      </c>
      <c r="BK237" s="135">
        <f>ROUND($I$237*$H$237,2)</f>
        <v>0</v>
      </c>
      <c r="BL237" s="84" t="s">
        <v>131</v>
      </c>
      <c r="BM237" s="84" t="s">
        <v>327</v>
      </c>
    </row>
    <row r="238" spans="2:47" s="6" customFormat="1" ht="27" customHeight="1">
      <c r="B238" s="22"/>
      <c r="D238" s="136" t="s">
        <v>133</v>
      </c>
      <c r="F238" s="137" t="s">
        <v>328</v>
      </c>
      <c r="L238" s="22"/>
      <c r="M238" s="48"/>
      <c r="T238" s="49"/>
      <c r="AT238" s="6" t="s">
        <v>133</v>
      </c>
      <c r="AU238" s="6" t="s">
        <v>79</v>
      </c>
    </row>
    <row r="239" spans="2:47" s="6" customFormat="1" ht="30.75" customHeight="1">
      <c r="B239" s="22"/>
      <c r="D239" s="139" t="s">
        <v>140</v>
      </c>
      <c r="F239" s="145" t="s">
        <v>141</v>
      </c>
      <c r="L239" s="22"/>
      <c r="M239" s="48"/>
      <c r="T239" s="49"/>
      <c r="AT239" s="6" t="s">
        <v>140</v>
      </c>
      <c r="AU239" s="6" t="s">
        <v>79</v>
      </c>
    </row>
    <row r="240" spans="2:51" s="6" customFormat="1" ht="15.75" customHeight="1">
      <c r="B240" s="146"/>
      <c r="D240" s="139" t="s">
        <v>135</v>
      </c>
      <c r="E240" s="147"/>
      <c r="F240" s="148" t="s">
        <v>329</v>
      </c>
      <c r="H240" s="147"/>
      <c r="L240" s="146"/>
      <c r="M240" s="149"/>
      <c r="T240" s="150"/>
      <c r="AT240" s="147" t="s">
        <v>135</v>
      </c>
      <c r="AU240" s="147" t="s">
        <v>79</v>
      </c>
      <c r="AV240" s="147" t="s">
        <v>21</v>
      </c>
      <c r="AW240" s="147" t="s">
        <v>97</v>
      </c>
      <c r="AX240" s="147" t="s">
        <v>72</v>
      </c>
      <c r="AY240" s="147" t="s">
        <v>124</v>
      </c>
    </row>
    <row r="241" spans="2:51" s="6" customFormat="1" ht="15.75" customHeight="1">
      <c r="B241" s="138"/>
      <c r="D241" s="139" t="s">
        <v>135</v>
      </c>
      <c r="E241" s="140"/>
      <c r="F241" s="141" t="s">
        <v>330</v>
      </c>
      <c r="H241" s="142">
        <v>1671.28</v>
      </c>
      <c r="L241" s="138"/>
      <c r="M241" s="143"/>
      <c r="T241" s="144"/>
      <c r="AT241" s="140" t="s">
        <v>135</v>
      </c>
      <c r="AU241" s="140" t="s">
        <v>79</v>
      </c>
      <c r="AV241" s="140" t="s">
        <v>79</v>
      </c>
      <c r="AW241" s="140" t="s">
        <v>97</v>
      </c>
      <c r="AX241" s="140" t="s">
        <v>21</v>
      </c>
      <c r="AY241" s="140" t="s">
        <v>124</v>
      </c>
    </row>
    <row r="242" spans="2:65" s="6" customFormat="1" ht="15.75" customHeight="1">
      <c r="B242" s="22"/>
      <c r="C242" s="124" t="s">
        <v>331</v>
      </c>
      <c r="D242" s="124" t="s">
        <v>126</v>
      </c>
      <c r="E242" s="125" t="s">
        <v>332</v>
      </c>
      <c r="F242" s="126" t="s">
        <v>333</v>
      </c>
      <c r="G242" s="127" t="s">
        <v>129</v>
      </c>
      <c r="H242" s="128">
        <v>1671.28</v>
      </c>
      <c r="I242" s="129"/>
      <c r="J242" s="130">
        <f>ROUND($I$242*$H$242,2)</f>
        <v>0</v>
      </c>
      <c r="K242" s="126" t="s">
        <v>130</v>
      </c>
      <c r="L242" s="22"/>
      <c r="M242" s="131"/>
      <c r="N242" s="132" t="s">
        <v>43</v>
      </c>
      <c r="P242" s="133">
        <f>$O$242*$H$242</f>
        <v>0</v>
      </c>
      <c r="Q242" s="133">
        <v>0</v>
      </c>
      <c r="R242" s="133">
        <f>$Q$242*$H$242</f>
        <v>0</v>
      </c>
      <c r="S242" s="133">
        <v>0</v>
      </c>
      <c r="T242" s="134">
        <f>$S$242*$H$242</f>
        <v>0</v>
      </c>
      <c r="AR242" s="84" t="s">
        <v>131</v>
      </c>
      <c r="AT242" s="84" t="s">
        <v>126</v>
      </c>
      <c r="AU242" s="84" t="s">
        <v>79</v>
      </c>
      <c r="AY242" s="6" t="s">
        <v>124</v>
      </c>
      <c r="BE242" s="135">
        <f>IF($N$242="základní",$J$242,0)</f>
        <v>0</v>
      </c>
      <c r="BF242" s="135">
        <f>IF($N$242="snížená",$J$242,0)</f>
        <v>0</v>
      </c>
      <c r="BG242" s="135">
        <f>IF($N$242="zákl. přenesená",$J$242,0)</f>
        <v>0</v>
      </c>
      <c r="BH242" s="135">
        <f>IF($N$242="sníž. přenesená",$J$242,0)</f>
        <v>0</v>
      </c>
      <c r="BI242" s="135">
        <f>IF($N$242="nulová",$J$242,0)</f>
        <v>0</v>
      </c>
      <c r="BJ242" s="84" t="s">
        <v>21</v>
      </c>
      <c r="BK242" s="135">
        <f>ROUND($I$242*$H$242,2)</f>
        <v>0</v>
      </c>
      <c r="BL242" s="84" t="s">
        <v>131</v>
      </c>
      <c r="BM242" s="84" t="s">
        <v>334</v>
      </c>
    </row>
    <row r="243" spans="2:47" s="6" customFormat="1" ht="27" customHeight="1">
      <c r="B243" s="22"/>
      <c r="D243" s="136" t="s">
        <v>133</v>
      </c>
      <c r="F243" s="137" t="s">
        <v>335</v>
      </c>
      <c r="L243" s="22"/>
      <c r="M243" s="48"/>
      <c r="T243" s="49"/>
      <c r="AT243" s="6" t="s">
        <v>133</v>
      </c>
      <c r="AU243" s="6" t="s">
        <v>79</v>
      </c>
    </row>
    <row r="244" spans="2:65" s="6" customFormat="1" ht="15.75" customHeight="1">
      <c r="B244" s="22"/>
      <c r="C244" s="124" t="s">
        <v>336</v>
      </c>
      <c r="D244" s="124" t="s">
        <v>126</v>
      </c>
      <c r="E244" s="125" t="s">
        <v>337</v>
      </c>
      <c r="F244" s="126" t="s">
        <v>338</v>
      </c>
      <c r="G244" s="127" t="s">
        <v>213</v>
      </c>
      <c r="H244" s="128">
        <v>570.391</v>
      </c>
      <c r="I244" s="129"/>
      <c r="J244" s="130">
        <f>ROUND($I$244*$H$244,2)</f>
        <v>0</v>
      </c>
      <c r="K244" s="126" t="s">
        <v>130</v>
      </c>
      <c r="L244" s="22"/>
      <c r="M244" s="131"/>
      <c r="N244" s="132" t="s">
        <v>43</v>
      </c>
      <c r="P244" s="133">
        <f>$O$244*$H$244</f>
        <v>0</v>
      </c>
      <c r="Q244" s="133">
        <v>0</v>
      </c>
      <c r="R244" s="133">
        <f>$Q$244*$H$244</f>
        <v>0</v>
      </c>
      <c r="S244" s="133">
        <v>0</v>
      </c>
      <c r="T244" s="134">
        <f>$S$244*$H$244</f>
        <v>0</v>
      </c>
      <c r="AR244" s="84" t="s">
        <v>131</v>
      </c>
      <c r="AT244" s="84" t="s">
        <v>126</v>
      </c>
      <c r="AU244" s="84" t="s">
        <v>79</v>
      </c>
      <c r="AY244" s="6" t="s">
        <v>124</v>
      </c>
      <c r="BE244" s="135">
        <f>IF($N$244="základní",$J$244,0)</f>
        <v>0</v>
      </c>
      <c r="BF244" s="135">
        <f>IF($N$244="snížená",$J$244,0)</f>
        <v>0</v>
      </c>
      <c r="BG244" s="135">
        <f>IF($N$244="zákl. přenesená",$J$244,0)</f>
        <v>0</v>
      </c>
      <c r="BH244" s="135">
        <f>IF($N$244="sníž. přenesená",$J$244,0)</f>
        <v>0</v>
      </c>
      <c r="BI244" s="135">
        <f>IF($N$244="nulová",$J$244,0)</f>
        <v>0</v>
      </c>
      <c r="BJ244" s="84" t="s">
        <v>21</v>
      </c>
      <c r="BK244" s="135">
        <f>ROUND($I$244*$H$244,2)</f>
        <v>0</v>
      </c>
      <c r="BL244" s="84" t="s">
        <v>131</v>
      </c>
      <c r="BM244" s="84" t="s">
        <v>339</v>
      </c>
    </row>
    <row r="245" spans="2:47" s="6" customFormat="1" ht="27" customHeight="1">
      <c r="B245" s="22"/>
      <c r="D245" s="136" t="s">
        <v>133</v>
      </c>
      <c r="F245" s="137" t="s">
        <v>340</v>
      </c>
      <c r="L245" s="22"/>
      <c r="M245" s="48"/>
      <c r="T245" s="49"/>
      <c r="AT245" s="6" t="s">
        <v>133</v>
      </c>
      <c r="AU245" s="6" t="s">
        <v>79</v>
      </c>
    </row>
    <row r="246" spans="2:51" s="6" customFormat="1" ht="15.75" customHeight="1">
      <c r="B246" s="146"/>
      <c r="D246" s="139" t="s">
        <v>135</v>
      </c>
      <c r="E246" s="147"/>
      <c r="F246" s="148" t="s">
        <v>341</v>
      </c>
      <c r="H246" s="147"/>
      <c r="L246" s="146"/>
      <c r="M246" s="149"/>
      <c r="T246" s="150"/>
      <c r="AT246" s="147" t="s">
        <v>135</v>
      </c>
      <c r="AU246" s="147" t="s">
        <v>79</v>
      </c>
      <c r="AV246" s="147" t="s">
        <v>21</v>
      </c>
      <c r="AW246" s="147" t="s">
        <v>97</v>
      </c>
      <c r="AX246" s="147" t="s">
        <v>72</v>
      </c>
      <c r="AY246" s="147" t="s">
        <v>124</v>
      </c>
    </row>
    <row r="247" spans="2:51" s="6" customFormat="1" ht="15.75" customHeight="1">
      <c r="B247" s="138"/>
      <c r="D247" s="139" t="s">
        <v>135</v>
      </c>
      <c r="E247" s="140"/>
      <c r="F247" s="141" t="s">
        <v>342</v>
      </c>
      <c r="H247" s="142">
        <v>526.693</v>
      </c>
      <c r="L247" s="138"/>
      <c r="M247" s="143"/>
      <c r="T247" s="144"/>
      <c r="AT247" s="140" t="s">
        <v>135</v>
      </c>
      <c r="AU247" s="140" t="s">
        <v>79</v>
      </c>
      <c r="AV247" s="140" t="s">
        <v>79</v>
      </c>
      <c r="AW247" s="140" t="s">
        <v>97</v>
      </c>
      <c r="AX247" s="140" t="s">
        <v>72</v>
      </c>
      <c r="AY247" s="140" t="s">
        <v>124</v>
      </c>
    </row>
    <row r="248" spans="2:51" s="6" customFormat="1" ht="15.75" customHeight="1">
      <c r="B248" s="146"/>
      <c r="D248" s="139" t="s">
        <v>135</v>
      </c>
      <c r="E248" s="147"/>
      <c r="F248" s="148" t="s">
        <v>249</v>
      </c>
      <c r="H248" s="147"/>
      <c r="L248" s="146"/>
      <c r="M248" s="149"/>
      <c r="T248" s="150"/>
      <c r="AT248" s="147" t="s">
        <v>135</v>
      </c>
      <c r="AU248" s="147" t="s">
        <v>79</v>
      </c>
      <c r="AV248" s="147" t="s">
        <v>21</v>
      </c>
      <c r="AW248" s="147" t="s">
        <v>97</v>
      </c>
      <c r="AX248" s="147" t="s">
        <v>72</v>
      </c>
      <c r="AY248" s="147" t="s">
        <v>124</v>
      </c>
    </row>
    <row r="249" spans="2:51" s="6" customFormat="1" ht="15.75" customHeight="1">
      <c r="B249" s="138"/>
      <c r="D249" s="139" t="s">
        <v>135</v>
      </c>
      <c r="E249" s="140"/>
      <c r="F249" s="141" t="s">
        <v>343</v>
      </c>
      <c r="H249" s="142">
        <v>43.698</v>
      </c>
      <c r="L249" s="138"/>
      <c r="M249" s="143"/>
      <c r="T249" s="144"/>
      <c r="AT249" s="140" t="s">
        <v>135</v>
      </c>
      <c r="AU249" s="140" t="s">
        <v>79</v>
      </c>
      <c r="AV249" s="140" t="s">
        <v>79</v>
      </c>
      <c r="AW249" s="140" t="s">
        <v>97</v>
      </c>
      <c r="AX249" s="140" t="s">
        <v>72</v>
      </c>
      <c r="AY249" s="140" t="s">
        <v>124</v>
      </c>
    </row>
    <row r="250" spans="2:51" s="6" customFormat="1" ht="15.75" customHeight="1">
      <c r="B250" s="151"/>
      <c r="D250" s="139" t="s">
        <v>135</v>
      </c>
      <c r="E250" s="152"/>
      <c r="F250" s="153" t="s">
        <v>145</v>
      </c>
      <c r="H250" s="154">
        <v>570.391</v>
      </c>
      <c r="L250" s="151"/>
      <c r="M250" s="155"/>
      <c r="T250" s="156"/>
      <c r="AT250" s="152" t="s">
        <v>135</v>
      </c>
      <c r="AU250" s="152" t="s">
        <v>79</v>
      </c>
      <c r="AV250" s="152" t="s">
        <v>131</v>
      </c>
      <c r="AW250" s="152" t="s">
        <v>97</v>
      </c>
      <c r="AX250" s="152" t="s">
        <v>21</v>
      </c>
      <c r="AY250" s="152" t="s">
        <v>124</v>
      </c>
    </row>
    <row r="251" spans="2:65" s="6" customFormat="1" ht="15.75" customHeight="1">
      <c r="B251" s="22"/>
      <c r="C251" s="124" t="s">
        <v>344</v>
      </c>
      <c r="D251" s="124" t="s">
        <v>126</v>
      </c>
      <c r="E251" s="125" t="s">
        <v>345</v>
      </c>
      <c r="F251" s="126" t="s">
        <v>346</v>
      </c>
      <c r="G251" s="127" t="s">
        <v>213</v>
      </c>
      <c r="H251" s="128">
        <v>897.45</v>
      </c>
      <c r="I251" s="129"/>
      <c r="J251" s="130">
        <f>ROUND($I$251*$H$251,2)</f>
        <v>0</v>
      </c>
      <c r="K251" s="126" t="s">
        <v>130</v>
      </c>
      <c r="L251" s="22"/>
      <c r="M251" s="131"/>
      <c r="N251" s="132" t="s">
        <v>43</v>
      </c>
      <c r="P251" s="133">
        <f>$O$251*$H$251</f>
        <v>0</v>
      </c>
      <c r="Q251" s="133">
        <v>0</v>
      </c>
      <c r="R251" s="133">
        <f>$Q$251*$H$251</f>
        <v>0</v>
      </c>
      <c r="S251" s="133">
        <v>0</v>
      </c>
      <c r="T251" s="134">
        <f>$S$251*$H$251</f>
        <v>0</v>
      </c>
      <c r="AR251" s="84" t="s">
        <v>131</v>
      </c>
      <c r="AT251" s="84" t="s">
        <v>126</v>
      </c>
      <c r="AU251" s="84" t="s">
        <v>79</v>
      </c>
      <c r="AY251" s="6" t="s">
        <v>124</v>
      </c>
      <c r="BE251" s="135">
        <f>IF($N$251="základní",$J$251,0)</f>
        <v>0</v>
      </c>
      <c r="BF251" s="135">
        <f>IF($N$251="snížená",$J$251,0)</f>
        <v>0</v>
      </c>
      <c r="BG251" s="135">
        <f>IF($N$251="zákl. přenesená",$J$251,0)</f>
        <v>0</v>
      </c>
      <c r="BH251" s="135">
        <f>IF($N$251="sníž. přenesená",$J$251,0)</f>
        <v>0</v>
      </c>
      <c r="BI251" s="135">
        <f>IF($N$251="nulová",$J$251,0)</f>
        <v>0</v>
      </c>
      <c r="BJ251" s="84" t="s">
        <v>21</v>
      </c>
      <c r="BK251" s="135">
        <f>ROUND($I$251*$H$251,2)</f>
        <v>0</v>
      </c>
      <c r="BL251" s="84" t="s">
        <v>131</v>
      </c>
      <c r="BM251" s="84" t="s">
        <v>347</v>
      </c>
    </row>
    <row r="252" spans="2:47" s="6" customFormat="1" ht="27" customHeight="1">
      <c r="B252" s="22"/>
      <c r="D252" s="136" t="s">
        <v>133</v>
      </c>
      <c r="F252" s="137" t="s">
        <v>348</v>
      </c>
      <c r="L252" s="22"/>
      <c r="M252" s="48"/>
      <c r="T252" s="49"/>
      <c r="AT252" s="6" t="s">
        <v>133</v>
      </c>
      <c r="AU252" s="6" t="s">
        <v>79</v>
      </c>
    </row>
    <row r="253" spans="2:47" s="6" customFormat="1" ht="30.75" customHeight="1">
      <c r="B253" s="22"/>
      <c r="D253" s="139" t="s">
        <v>140</v>
      </c>
      <c r="F253" s="145" t="s">
        <v>141</v>
      </c>
      <c r="L253" s="22"/>
      <c r="M253" s="48"/>
      <c r="T253" s="49"/>
      <c r="AT253" s="6" t="s">
        <v>140</v>
      </c>
      <c r="AU253" s="6" t="s">
        <v>79</v>
      </c>
    </row>
    <row r="254" spans="2:51" s="6" customFormat="1" ht="15.75" customHeight="1">
      <c r="B254" s="146"/>
      <c r="D254" s="139" t="s">
        <v>135</v>
      </c>
      <c r="E254" s="147"/>
      <c r="F254" s="148" t="s">
        <v>349</v>
      </c>
      <c r="H254" s="147"/>
      <c r="L254" s="146"/>
      <c r="M254" s="149"/>
      <c r="T254" s="150"/>
      <c r="AT254" s="147" t="s">
        <v>135</v>
      </c>
      <c r="AU254" s="147" t="s">
        <v>79</v>
      </c>
      <c r="AV254" s="147" t="s">
        <v>21</v>
      </c>
      <c r="AW254" s="147" t="s">
        <v>97</v>
      </c>
      <c r="AX254" s="147" t="s">
        <v>72</v>
      </c>
      <c r="AY254" s="147" t="s">
        <v>124</v>
      </c>
    </row>
    <row r="255" spans="2:51" s="6" customFormat="1" ht="15.75" customHeight="1">
      <c r="B255" s="138"/>
      <c r="D255" s="139" t="s">
        <v>135</v>
      </c>
      <c r="E255" s="140"/>
      <c r="F255" s="141" t="s">
        <v>350</v>
      </c>
      <c r="H255" s="142">
        <v>79.451</v>
      </c>
      <c r="L255" s="138"/>
      <c r="M255" s="143"/>
      <c r="T255" s="144"/>
      <c r="AT255" s="140" t="s">
        <v>135</v>
      </c>
      <c r="AU255" s="140" t="s">
        <v>79</v>
      </c>
      <c r="AV255" s="140" t="s">
        <v>79</v>
      </c>
      <c r="AW255" s="140" t="s">
        <v>97</v>
      </c>
      <c r="AX255" s="140" t="s">
        <v>72</v>
      </c>
      <c r="AY255" s="140" t="s">
        <v>124</v>
      </c>
    </row>
    <row r="256" spans="2:51" s="6" customFormat="1" ht="15.75" customHeight="1">
      <c r="B256" s="146"/>
      <c r="D256" s="139" t="s">
        <v>135</v>
      </c>
      <c r="E256" s="147"/>
      <c r="F256" s="148" t="s">
        <v>351</v>
      </c>
      <c r="H256" s="147"/>
      <c r="L256" s="146"/>
      <c r="M256" s="149"/>
      <c r="T256" s="150"/>
      <c r="AT256" s="147" t="s">
        <v>135</v>
      </c>
      <c r="AU256" s="147" t="s">
        <v>79</v>
      </c>
      <c r="AV256" s="147" t="s">
        <v>21</v>
      </c>
      <c r="AW256" s="147" t="s">
        <v>97</v>
      </c>
      <c r="AX256" s="147" t="s">
        <v>72</v>
      </c>
      <c r="AY256" s="147" t="s">
        <v>124</v>
      </c>
    </row>
    <row r="257" spans="2:51" s="6" customFormat="1" ht="15.75" customHeight="1">
      <c r="B257" s="138"/>
      <c r="D257" s="139" t="s">
        <v>135</v>
      </c>
      <c r="E257" s="140"/>
      <c r="F257" s="141" t="s">
        <v>352</v>
      </c>
      <c r="H257" s="142">
        <v>957.624</v>
      </c>
      <c r="L257" s="138"/>
      <c r="M257" s="143"/>
      <c r="T257" s="144"/>
      <c r="AT257" s="140" t="s">
        <v>135</v>
      </c>
      <c r="AU257" s="140" t="s">
        <v>79</v>
      </c>
      <c r="AV257" s="140" t="s">
        <v>79</v>
      </c>
      <c r="AW257" s="140" t="s">
        <v>97</v>
      </c>
      <c r="AX257" s="140" t="s">
        <v>72</v>
      </c>
      <c r="AY257" s="140" t="s">
        <v>124</v>
      </c>
    </row>
    <row r="258" spans="2:51" s="6" customFormat="1" ht="15.75" customHeight="1">
      <c r="B258" s="146"/>
      <c r="D258" s="139" t="s">
        <v>135</v>
      </c>
      <c r="E258" s="147"/>
      <c r="F258" s="148" t="s">
        <v>353</v>
      </c>
      <c r="H258" s="147"/>
      <c r="L258" s="146"/>
      <c r="M258" s="149"/>
      <c r="T258" s="150"/>
      <c r="AT258" s="147" t="s">
        <v>135</v>
      </c>
      <c r="AU258" s="147" t="s">
        <v>79</v>
      </c>
      <c r="AV258" s="147" t="s">
        <v>21</v>
      </c>
      <c r="AW258" s="147" t="s">
        <v>97</v>
      </c>
      <c r="AX258" s="147" t="s">
        <v>72</v>
      </c>
      <c r="AY258" s="147" t="s">
        <v>124</v>
      </c>
    </row>
    <row r="259" spans="2:51" s="6" customFormat="1" ht="15.75" customHeight="1">
      <c r="B259" s="138"/>
      <c r="D259" s="139" t="s">
        <v>135</v>
      </c>
      <c r="E259" s="140"/>
      <c r="F259" s="141" t="s">
        <v>354</v>
      </c>
      <c r="H259" s="142">
        <v>-25.5</v>
      </c>
      <c r="L259" s="138"/>
      <c r="M259" s="143"/>
      <c r="T259" s="144"/>
      <c r="AT259" s="140" t="s">
        <v>135</v>
      </c>
      <c r="AU259" s="140" t="s">
        <v>79</v>
      </c>
      <c r="AV259" s="140" t="s">
        <v>79</v>
      </c>
      <c r="AW259" s="140" t="s">
        <v>97</v>
      </c>
      <c r="AX259" s="140" t="s">
        <v>72</v>
      </c>
      <c r="AY259" s="140" t="s">
        <v>124</v>
      </c>
    </row>
    <row r="260" spans="2:51" s="6" customFormat="1" ht="15.75" customHeight="1">
      <c r="B260" s="138"/>
      <c r="D260" s="139" t="s">
        <v>135</v>
      </c>
      <c r="E260" s="140"/>
      <c r="F260" s="141" t="s">
        <v>355</v>
      </c>
      <c r="H260" s="142">
        <v>-116.45</v>
      </c>
      <c r="L260" s="138"/>
      <c r="M260" s="143"/>
      <c r="T260" s="144"/>
      <c r="AT260" s="140" t="s">
        <v>135</v>
      </c>
      <c r="AU260" s="140" t="s">
        <v>79</v>
      </c>
      <c r="AV260" s="140" t="s">
        <v>79</v>
      </c>
      <c r="AW260" s="140" t="s">
        <v>97</v>
      </c>
      <c r="AX260" s="140" t="s">
        <v>72</v>
      </c>
      <c r="AY260" s="140" t="s">
        <v>124</v>
      </c>
    </row>
    <row r="261" spans="2:51" s="6" customFormat="1" ht="15.75" customHeight="1">
      <c r="B261" s="146"/>
      <c r="D261" s="139" t="s">
        <v>135</v>
      </c>
      <c r="E261" s="147"/>
      <c r="F261" s="148" t="s">
        <v>356</v>
      </c>
      <c r="H261" s="147"/>
      <c r="L261" s="146"/>
      <c r="M261" s="149"/>
      <c r="T261" s="150"/>
      <c r="AT261" s="147" t="s">
        <v>135</v>
      </c>
      <c r="AU261" s="147" t="s">
        <v>79</v>
      </c>
      <c r="AV261" s="147" t="s">
        <v>21</v>
      </c>
      <c r="AW261" s="147" t="s">
        <v>97</v>
      </c>
      <c r="AX261" s="147" t="s">
        <v>72</v>
      </c>
      <c r="AY261" s="147" t="s">
        <v>124</v>
      </c>
    </row>
    <row r="262" spans="2:51" s="6" customFormat="1" ht="15.75" customHeight="1">
      <c r="B262" s="138"/>
      <c r="D262" s="139" t="s">
        <v>135</v>
      </c>
      <c r="E262" s="140"/>
      <c r="F262" s="141" t="s">
        <v>357</v>
      </c>
      <c r="H262" s="142">
        <v>2.325</v>
      </c>
      <c r="L262" s="138"/>
      <c r="M262" s="143"/>
      <c r="T262" s="144"/>
      <c r="AT262" s="140" t="s">
        <v>135</v>
      </c>
      <c r="AU262" s="140" t="s">
        <v>79</v>
      </c>
      <c r="AV262" s="140" t="s">
        <v>79</v>
      </c>
      <c r="AW262" s="140" t="s">
        <v>97</v>
      </c>
      <c r="AX262" s="140" t="s">
        <v>72</v>
      </c>
      <c r="AY262" s="140" t="s">
        <v>124</v>
      </c>
    </row>
    <row r="263" spans="2:51" s="6" customFormat="1" ht="15.75" customHeight="1">
      <c r="B263" s="151"/>
      <c r="D263" s="139" t="s">
        <v>135</v>
      </c>
      <c r="E263" s="152"/>
      <c r="F263" s="153" t="s">
        <v>145</v>
      </c>
      <c r="H263" s="154">
        <v>897.45</v>
      </c>
      <c r="L263" s="151"/>
      <c r="M263" s="155"/>
      <c r="T263" s="156"/>
      <c r="AT263" s="152" t="s">
        <v>135</v>
      </c>
      <c r="AU263" s="152" t="s">
        <v>79</v>
      </c>
      <c r="AV263" s="152" t="s">
        <v>131</v>
      </c>
      <c r="AW263" s="152" t="s">
        <v>97</v>
      </c>
      <c r="AX263" s="152" t="s">
        <v>21</v>
      </c>
      <c r="AY263" s="152" t="s">
        <v>124</v>
      </c>
    </row>
    <row r="264" spans="2:65" s="6" customFormat="1" ht="15.75" customHeight="1">
      <c r="B264" s="22"/>
      <c r="C264" s="124" t="s">
        <v>358</v>
      </c>
      <c r="D264" s="124" t="s">
        <v>126</v>
      </c>
      <c r="E264" s="125" t="s">
        <v>359</v>
      </c>
      <c r="F264" s="126" t="s">
        <v>360</v>
      </c>
      <c r="G264" s="127" t="s">
        <v>213</v>
      </c>
      <c r="H264" s="128">
        <v>897.45</v>
      </c>
      <c r="I264" s="129"/>
      <c r="J264" s="130">
        <f>ROUND($I$264*$H$264,2)</f>
        <v>0</v>
      </c>
      <c r="K264" s="126" t="s">
        <v>130</v>
      </c>
      <c r="L264" s="22"/>
      <c r="M264" s="131"/>
      <c r="N264" s="132" t="s">
        <v>43</v>
      </c>
      <c r="P264" s="133">
        <f>$O$264*$H$264</f>
        <v>0</v>
      </c>
      <c r="Q264" s="133">
        <v>0</v>
      </c>
      <c r="R264" s="133">
        <f>$Q$264*$H$264</f>
        <v>0</v>
      </c>
      <c r="S264" s="133">
        <v>0</v>
      </c>
      <c r="T264" s="134">
        <f>$S$264*$H$264</f>
        <v>0</v>
      </c>
      <c r="AR264" s="84" t="s">
        <v>131</v>
      </c>
      <c r="AT264" s="84" t="s">
        <v>126</v>
      </c>
      <c r="AU264" s="84" t="s">
        <v>79</v>
      </c>
      <c r="AY264" s="6" t="s">
        <v>124</v>
      </c>
      <c r="BE264" s="135">
        <f>IF($N$264="základní",$J$264,0)</f>
        <v>0</v>
      </c>
      <c r="BF264" s="135">
        <f>IF($N$264="snížená",$J$264,0)</f>
        <v>0</v>
      </c>
      <c r="BG264" s="135">
        <f>IF($N$264="zákl. přenesená",$J$264,0)</f>
        <v>0</v>
      </c>
      <c r="BH264" s="135">
        <f>IF($N$264="sníž. přenesená",$J$264,0)</f>
        <v>0</v>
      </c>
      <c r="BI264" s="135">
        <f>IF($N$264="nulová",$J$264,0)</f>
        <v>0</v>
      </c>
      <c r="BJ264" s="84" t="s">
        <v>21</v>
      </c>
      <c r="BK264" s="135">
        <f>ROUND($I$264*$H$264,2)</f>
        <v>0</v>
      </c>
      <c r="BL264" s="84" t="s">
        <v>131</v>
      </c>
      <c r="BM264" s="84" t="s">
        <v>361</v>
      </c>
    </row>
    <row r="265" spans="2:47" s="6" customFormat="1" ht="16.5" customHeight="1">
      <c r="B265" s="22"/>
      <c r="D265" s="136" t="s">
        <v>133</v>
      </c>
      <c r="F265" s="137" t="s">
        <v>360</v>
      </c>
      <c r="L265" s="22"/>
      <c r="M265" s="48"/>
      <c r="T265" s="49"/>
      <c r="AT265" s="6" t="s">
        <v>133</v>
      </c>
      <c r="AU265" s="6" t="s">
        <v>79</v>
      </c>
    </row>
    <row r="266" spans="2:65" s="6" customFormat="1" ht="15.75" customHeight="1">
      <c r="B266" s="22"/>
      <c r="C266" s="124" t="s">
        <v>362</v>
      </c>
      <c r="D266" s="124" t="s">
        <v>126</v>
      </c>
      <c r="E266" s="125" t="s">
        <v>363</v>
      </c>
      <c r="F266" s="126" t="s">
        <v>364</v>
      </c>
      <c r="G266" s="127" t="s">
        <v>365</v>
      </c>
      <c r="H266" s="128">
        <v>1615.41</v>
      </c>
      <c r="I266" s="129"/>
      <c r="J266" s="130">
        <f>ROUND($I$266*$H$266,2)</f>
        <v>0</v>
      </c>
      <c r="K266" s="126" t="s">
        <v>130</v>
      </c>
      <c r="L266" s="22"/>
      <c r="M266" s="131"/>
      <c r="N266" s="132" t="s">
        <v>43</v>
      </c>
      <c r="P266" s="133">
        <f>$O$266*$H$266</f>
        <v>0</v>
      </c>
      <c r="Q266" s="133">
        <v>0</v>
      </c>
      <c r="R266" s="133">
        <f>$Q$266*$H$266</f>
        <v>0</v>
      </c>
      <c r="S266" s="133">
        <v>0</v>
      </c>
      <c r="T266" s="134">
        <f>$S$266*$H$266</f>
        <v>0</v>
      </c>
      <c r="AR266" s="84" t="s">
        <v>131</v>
      </c>
      <c r="AT266" s="84" t="s">
        <v>126</v>
      </c>
      <c r="AU266" s="84" t="s">
        <v>79</v>
      </c>
      <c r="AY266" s="6" t="s">
        <v>124</v>
      </c>
      <c r="BE266" s="135">
        <f>IF($N$266="základní",$J$266,0)</f>
        <v>0</v>
      </c>
      <c r="BF266" s="135">
        <f>IF($N$266="snížená",$J$266,0)</f>
        <v>0</v>
      </c>
      <c r="BG266" s="135">
        <f>IF($N$266="zákl. přenesená",$J$266,0)</f>
        <v>0</v>
      </c>
      <c r="BH266" s="135">
        <f>IF($N$266="sníž. přenesená",$J$266,0)</f>
        <v>0</v>
      </c>
      <c r="BI266" s="135">
        <f>IF($N$266="nulová",$J$266,0)</f>
        <v>0</v>
      </c>
      <c r="BJ266" s="84" t="s">
        <v>21</v>
      </c>
      <c r="BK266" s="135">
        <f>ROUND($I$266*$H$266,2)</f>
        <v>0</v>
      </c>
      <c r="BL266" s="84" t="s">
        <v>131</v>
      </c>
      <c r="BM266" s="84" t="s">
        <v>366</v>
      </c>
    </row>
    <row r="267" spans="2:47" s="6" customFormat="1" ht="16.5" customHeight="1">
      <c r="B267" s="22"/>
      <c r="D267" s="136" t="s">
        <v>133</v>
      </c>
      <c r="F267" s="137" t="s">
        <v>367</v>
      </c>
      <c r="L267" s="22"/>
      <c r="M267" s="48"/>
      <c r="T267" s="49"/>
      <c r="AT267" s="6" t="s">
        <v>133</v>
      </c>
      <c r="AU267" s="6" t="s">
        <v>79</v>
      </c>
    </row>
    <row r="268" spans="2:51" s="6" customFormat="1" ht="15.75" customHeight="1">
      <c r="B268" s="138"/>
      <c r="D268" s="139" t="s">
        <v>135</v>
      </c>
      <c r="F268" s="141" t="s">
        <v>368</v>
      </c>
      <c r="H268" s="142">
        <v>1615.41</v>
      </c>
      <c r="L268" s="138"/>
      <c r="M268" s="143"/>
      <c r="T268" s="144"/>
      <c r="AT268" s="140" t="s">
        <v>135</v>
      </c>
      <c r="AU268" s="140" t="s">
        <v>79</v>
      </c>
      <c r="AV268" s="140" t="s">
        <v>79</v>
      </c>
      <c r="AW268" s="140" t="s">
        <v>72</v>
      </c>
      <c r="AX268" s="140" t="s">
        <v>21</v>
      </c>
      <c r="AY268" s="140" t="s">
        <v>124</v>
      </c>
    </row>
    <row r="269" spans="2:65" s="6" customFormat="1" ht="15.75" customHeight="1">
      <c r="B269" s="22"/>
      <c r="C269" s="124" t="s">
        <v>369</v>
      </c>
      <c r="D269" s="124" t="s">
        <v>126</v>
      </c>
      <c r="E269" s="125" t="s">
        <v>370</v>
      </c>
      <c r="F269" s="126" t="s">
        <v>371</v>
      </c>
      <c r="G269" s="127" t="s">
        <v>213</v>
      </c>
      <c r="H269" s="128">
        <v>732.674</v>
      </c>
      <c r="I269" s="129"/>
      <c r="J269" s="130">
        <f>ROUND($I$269*$H$269,2)</f>
        <v>0</v>
      </c>
      <c r="K269" s="126" t="s">
        <v>130</v>
      </c>
      <c r="L269" s="22"/>
      <c r="M269" s="131"/>
      <c r="N269" s="132" t="s">
        <v>43</v>
      </c>
      <c r="P269" s="133">
        <f>$O$269*$H$269</f>
        <v>0</v>
      </c>
      <c r="Q269" s="133">
        <v>0</v>
      </c>
      <c r="R269" s="133">
        <f>$Q$269*$H$269</f>
        <v>0</v>
      </c>
      <c r="S269" s="133">
        <v>0</v>
      </c>
      <c r="T269" s="134">
        <f>$S$269*$H$269</f>
        <v>0</v>
      </c>
      <c r="AR269" s="84" t="s">
        <v>131</v>
      </c>
      <c r="AT269" s="84" t="s">
        <v>126</v>
      </c>
      <c r="AU269" s="84" t="s">
        <v>79</v>
      </c>
      <c r="AY269" s="6" t="s">
        <v>124</v>
      </c>
      <c r="BE269" s="135">
        <f>IF($N$269="základní",$J$269,0)</f>
        <v>0</v>
      </c>
      <c r="BF269" s="135">
        <f>IF($N$269="snížená",$J$269,0)</f>
        <v>0</v>
      </c>
      <c r="BG269" s="135">
        <f>IF($N$269="zákl. přenesená",$J$269,0)</f>
        <v>0</v>
      </c>
      <c r="BH269" s="135">
        <f>IF($N$269="sníž. přenesená",$J$269,0)</f>
        <v>0</v>
      </c>
      <c r="BI269" s="135">
        <f>IF($N$269="nulová",$J$269,0)</f>
        <v>0</v>
      </c>
      <c r="BJ269" s="84" t="s">
        <v>21</v>
      </c>
      <c r="BK269" s="135">
        <f>ROUND($I$269*$H$269,2)</f>
        <v>0</v>
      </c>
      <c r="BL269" s="84" t="s">
        <v>131</v>
      </c>
      <c r="BM269" s="84" t="s">
        <v>372</v>
      </c>
    </row>
    <row r="270" spans="2:47" s="6" customFormat="1" ht="27" customHeight="1">
      <c r="B270" s="22"/>
      <c r="D270" s="136" t="s">
        <v>133</v>
      </c>
      <c r="F270" s="137" t="s">
        <v>373</v>
      </c>
      <c r="L270" s="22"/>
      <c r="M270" s="48"/>
      <c r="T270" s="49"/>
      <c r="AT270" s="6" t="s">
        <v>133</v>
      </c>
      <c r="AU270" s="6" t="s">
        <v>79</v>
      </c>
    </row>
    <row r="271" spans="2:47" s="6" customFormat="1" ht="30.75" customHeight="1">
      <c r="B271" s="22"/>
      <c r="D271" s="139" t="s">
        <v>140</v>
      </c>
      <c r="F271" s="145" t="s">
        <v>141</v>
      </c>
      <c r="L271" s="22"/>
      <c r="M271" s="48"/>
      <c r="T271" s="49"/>
      <c r="AT271" s="6" t="s">
        <v>140</v>
      </c>
      <c r="AU271" s="6" t="s">
        <v>79</v>
      </c>
    </row>
    <row r="272" spans="2:51" s="6" customFormat="1" ht="15.75" customHeight="1">
      <c r="B272" s="146"/>
      <c r="D272" s="139" t="s">
        <v>135</v>
      </c>
      <c r="E272" s="147"/>
      <c r="F272" s="148" t="s">
        <v>349</v>
      </c>
      <c r="H272" s="147"/>
      <c r="L272" s="146"/>
      <c r="M272" s="149"/>
      <c r="T272" s="150"/>
      <c r="AT272" s="147" t="s">
        <v>135</v>
      </c>
      <c r="AU272" s="147" t="s">
        <v>79</v>
      </c>
      <c r="AV272" s="147" t="s">
        <v>21</v>
      </c>
      <c r="AW272" s="147" t="s">
        <v>97</v>
      </c>
      <c r="AX272" s="147" t="s">
        <v>72</v>
      </c>
      <c r="AY272" s="147" t="s">
        <v>124</v>
      </c>
    </row>
    <row r="273" spans="2:51" s="6" customFormat="1" ht="15.75" customHeight="1">
      <c r="B273" s="138"/>
      <c r="D273" s="139" t="s">
        <v>135</v>
      </c>
      <c r="E273" s="140"/>
      <c r="F273" s="141" t="s">
        <v>350</v>
      </c>
      <c r="H273" s="142">
        <v>79.451</v>
      </c>
      <c r="L273" s="138"/>
      <c r="M273" s="143"/>
      <c r="T273" s="144"/>
      <c r="AT273" s="140" t="s">
        <v>135</v>
      </c>
      <c r="AU273" s="140" t="s">
        <v>79</v>
      </c>
      <c r="AV273" s="140" t="s">
        <v>79</v>
      </c>
      <c r="AW273" s="140" t="s">
        <v>97</v>
      </c>
      <c r="AX273" s="140" t="s">
        <v>72</v>
      </c>
      <c r="AY273" s="140" t="s">
        <v>124</v>
      </c>
    </row>
    <row r="274" spans="2:51" s="6" customFormat="1" ht="15.75" customHeight="1">
      <c r="B274" s="146"/>
      <c r="D274" s="139" t="s">
        <v>135</v>
      </c>
      <c r="E274" s="147"/>
      <c r="F274" s="148" t="s">
        <v>351</v>
      </c>
      <c r="H274" s="147"/>
      <c r="L274" s="146"/>
      <c r="M274" s="149"/>
      <c r="T274" s="150"/>
      <c r="AT274" s="147" t="s">
        <v>135</v>
      </c>
      <c r="AU274" s="147" t="s">
        <v>79</v>
      </c>
      <c r="AV274" s="147" t="s">
        <v>21</v>
      </c>
      <c r="AW274" s="147" t="s">
        <v>97</v>
      </c>
      <c r="AX274" s="147" t="s">
        <v>72</v>
      </c>
      <c r="AY274" s="147" t="s">
        <v>124</v>
      </c>
    </row>
    <row r="275" spans="2:51" s="6" customFormat="1" ht="15.75" customHeight="1">
      <c r="B275" s="138"/>
      <c r="D275" s="139" t="s">
        <v>135</v>
      </c>
      <c r="E275" s="140"/>
      <c r="F275" s="141" t="s">
        <v>352</v>
      </c>
      <c r="H275" s="142">
        <v>957.624</v>
      </c>
      <c r="L275" s="138"/>
      <c r="M275" s="143"/>
      <c r="T275" s="144"/>
      <c r="AT275" s="140" t="s">
        <v>135</v>
      </c>
      <c r="AU275" s="140" t="s">
        <v>79</v>
      </c>
      <c r="AV275" s="140" t="s">
        <v>79</v>
      </c>
      <c r="AW275" s="140" t="s">
        <v>97</v>
      </c>
      <c r="AX275" s="140" t="s">
        <v>72</v>
      </c>
      <c r="AY275" s="140" t="s">
        <v>124</v>
      </c>
    </row>
    <row r="276" spans="2:51" s="6" customFormat="1" ht="15.75" customHeight="1">
      <c r="B276" s="146"/>
      <c r="D276" s="139" t="s">
        <v>135</v>
      </c>
      <c r="E276" s="147"/>
      <c r="F276" s="148" t="s">
        <v>374</v>
      </c>
      <c r="H276" s="147"/>
      <c r="L276" s="146"/>
      <c r="M276" s="149"/>
      <c r="T276" s="150"/>
      <c r="AT276" s="147" t="s">
        <v>135</v>
      </c>
      <c r="AU276" s="147" t="s">
        <v>79</v>
      </c>
      <c r="AV276" s="147" t="s">
        <v>21</v>
      </c>
      <c r="AW276" s="147" t="s">
        <v>97</v>
      </c>
      <c r="AX276" s="147" t="s">
        <v>72</v>
      </c>
      <c r="AY276" s="147" t="s">
        <v>124</v>
      </c>
    </row>
    <row r="277" spans="2:51" s="6" customFormat="1" ht="15.75" customHeight="1">
      <c r="B277" s="138"/>
      <c r="D277" s="139" t="s">
        <v>135</v>
      </c>
      <c r="E277" s="140"/>
      <c r="F277" s="141" t="s">
        <v>375</v>
      </c>
      <c r="H277" s="142">
        <v>-2.387</v>
      </c>
      <c r="L277" s="138"/>
      <c r="M277" s="143"/>
      <c r="T277" s="144"/>
      <c r="AT277" s="140" t="s">
        <v>135</v>
      </c>
      <c r="AU277" s="140" t="s">
        <v>79</v>
      </c>
      <c r="AV277" s="140" t="s">
        <v>79</v>
      </c>
      <c r="AW277" s="140" t="s">
        <v>97</v>
      </c>
      <c r="AX277" s="140" t="s">
        <v>72</v>
      </c>
      <c r="AY277" s="140" t="s">
        <v>124</v>
      </c>
    </row>
    <row r="278" spans="2:51" s="6" customFormat="1" ht="15.75" customHeight="1">
      <c r="B278" s="146"/>
      <c r="D278" s="139" t="s">
        <v>135</v>
      </c>
      <c r="E278" s="147"/>
      <c r="F278" s="148" t="s">
        <v>376</v>
      </c>
      <c r="H278" s="147"/>
      <c r="L278" s="146"/>
      <c r="M278" s="149"/>
      <c r="T278" s="150"/>
      <c r="AT278" s="147" t="s">
        <v>135</v>
      </c>
      <c r="AU278" s="147" t="s">
        <v>79</v>
      </c>
      <c r="AV278" s="147" t="s">
        <v>21</v>
      </c>
      <c r="AW278" s="147" t="s">
        <v>97</v>
      </c>
      <c r="AX278" s="147" t="s">
        <v>72</v>
      </c>
      <c r="AY278" s="147" t="s">
        <v>124</v>
      </c>
    </row>
    <row r="279" spans="2:51" s="6" customFormat="1" ht="15.75" customHeight="1">
      <c r="B279" s="138"/>
      <c r="D279" s="139" t="s">
        <v>135</v>
      </c>
      <c r="E279" s="140"/>
      <c r="F279" s="141" t="s">
        <v>377</v>
      </c>
      <c r="H279" s="142">
        <v>-1.339</v>
      </c>
      <c r="L279" s="138"/>
      <c r="M279" s="143"/>
      <c r="T279" s="144"/>
      <c r="AT279" s="140" t="s">
        <v>135</v>
      </c>
      <c r="AU279" s="140" t="s">
        <v>79</v>
      </c>
      <c r="AV279" s="140" t="s">
        <v>79</v>
      </c>
      <c r="AW279" s="140" t="s">
        <v>97</v>
      </c>
      <c r="AX279" s="140" t="s">
        <v>72</v>
      </c>
      <c r="AY279" s="140" t="s">
        <v>124</v>
      </c>
    </row>
    <row r="280" spans="2:51" s="6" customFormat="1" ht="15.75" customHeight="1">
      <c r="B280" s="146"/>
      <c r="D280" s="139" t="s">
        <v>135</v>
      </c>
      <c r="E280" s="147"/>
      <c r="F280" s="148" t="s">
        <v>378</v>
      </c>
      <c r="H280" s="147"/>
      <c r="L280" s="146"/>
      <c r="M280" s="149"/>
      <c r="T280" s="150"/>
      <c r="AT280" s="147" t="s">
        <v>135</v>
      </c>
      <c r="AU280" s="147" t="s">
        <v>79</v>
      </c>
      <c r="AV280" s="147" t="s">
        <v>21</v>
      </c>
      <c r="AW280" s="147" t="s">
        <v>97</v>
      </c>
      <c r="AX280" s="147" t="s">
        <v>72</v>
      </c>
      <c r="AY280" s="147" t="s">
        <v>124</v>
      </c>
    </row>
    <row r="281" spans="2:51" s="6" customFormat="1" ht="15.75" customHeight="1">
      <c r="B281" s="138"/>
      <c r="D281" s="139" t="s">
        <v>135</v>
      </c>
      <c r="E281" s="140"/>
      <c r="F281" s="141" t="s">
        <v>379</v>
      </c>
      <c r="H281" s="142">
        <v>-59.625</v>
      </c>
      <c r="L281" s="138"/>
      <c r="M281" s="143"/>
      <c r="T281" s="144"/>
      <c r="AT281" s="140" t="s">
        <v>135</v>
      </c>
      <c r="AU281" s="140" t="s">
        <v>79</v>
      </c>
      <c r="AV281" s="140" t="s">
        <v>79</v>
      </c>
      <c r="AW281" s="140" t="s">
        <v>97</v>
      </c>
      <c r="AX281" s="140" t="s">
        <v>72</v>
      </c>
      <c r="AY281" s="140" t="s">
        <v>124</v>
      </c>
    </row>
    <row r="282" spans="2:51" s="6" customFormat="1" ht="15.75" customHeight="1">
      <c r="B282" s="146"/>
      <c r="D282" s="139" t="s">
        <v>135</v>
      </c>
      <c r="E282" s="147"/>
      <c r="F282" s="148" t="s">
        <v>380</v>
      </c>
      <c r="H282" s="147"/>
      <c r="L282" s="146"/>
      <c r="M282" s="149"/>
      <c r="T282" s="150"/>
      <c r="AT282" s="147" t="s">
        <v>135</v>
      </c>
      <c r="AU282" s="147" t="s">
        <v>79</v>
      </c>
      <c r="AV282" s="147" t="s">
        <v>21</v>
      </c>
      <c r="AW282" s="147" t="s">
        <v>97</v>
      </c>
      <c r="AX282" s="147" t="s">
        <v>72</v>
      </c>
      <c r="AY282" s="147" t="s">
        <v>124</v>
      </c>
    </row>
    <row r="283" spans="2:51" s="6" customFormat="1" ht="15.75" customHeight="1">
      <c r="B283" s="138"/>
      <c r="D283" s="139" t="s">
        <v>135</v>
      </c>
      <c r="E283" s="140"/>
      <c r="F283" s="141" t="s">
        <v>381</v>
      </c>
      <c r="H283" s="142">
        <v>-241.05</v>
      </c>
      <c r="L283" s="138"/>
      <c r="M283" s="143"/>
      <c r="T283" s="144"/>
      <c r="AT283" s="140" t="s">
        <v>135</v>
      </c>
      <c r="AU283" s="140" t="s">
        <v>79</v>
      </c>
      <c r="AV283" s="140" t="s">
        <v>79</v>
      </c>
      <c r="AW283" s="140" t="s">
        <v>97</v>
      </c>
      <c r="AX283" s="140" t="s">
        <v>72</v>
      </c>
      <c r="AY283" s="140" t="s">
        <v>124</v>
      </c>
    </row>
    <row r="284" spans="2:51" s="6" customFormat="1" ht="15.75" customHeight="1">
      <c r="B284" s="151"/>
      <c r="D284" s="139" t="s">
        <v>135</v>
      </c>
      <c r="E284" s="152"/>
      <c r="F284" s="153" t="s">
        <v>145</v>
      </c>
      <c r="H284" s="154">
        <v>732.674</v>
      </c>
      <c r="L284" s="151"/>
      <c r="M284" s="155"/>
      <c r="T284" s="156"/>
      <c r="AT284" s="152" t="s">
        <v>135</v>
      </c>
      <c r="AU284" s="152" t="s">
        <v>79</v>
      </c>
      <c r="AV284" s="152" t="s">
        <v>131</v>
      </c>
      <c r="AW284" s="152" t="s">
        <v>97</v>
      </c>
      <c r="AX284" s="152" t="s">
        <v>21</v>
      </c>
      <c r="AY284" s="152" t="s">
        <v>124</v>
      </c>
    </row>
    <row r="285" spans="2:65" s="6" customFormat="1" ht="15.75" customHeight="1">
      <c r="B285" s="22"/>
      <c r="C285" s="163" t="s">
        <v>382</v>
      </c>
      <c r="D285" s="163" t="s">
        <v>305</v>
      </c>
      <c r="E285" s="164" t="s">
        <v>383</v>
      </c>
      <c r="F285" s="165" t="s">
        <v>384</v>
      </c>
      <c r="G285" s="166" t="s">
        <v>365</v>
      </c>
      <c r="H285" s="167">
        <v>937.518</v>
      </c>
      <c r="I285" s="168"/>
      <c r="J285" s="169">
        <f>ROUND($I$285*$H$285,2)</f>
        <v>0</v>
      </c>
      <c r="K285" s="165" t="s">
        <v>130</v>
      </c>
      <c r="L285" s="170"/>
      <c r="M285" s="171"/>
      <c r="N285" s="172" t="s">
        <v>43</v>
      </c>
      <c r="P285" s="133">
        <f>$O$285*$H$285</f>
        <v>0</v>
      </c>
      <c r="Q285" s="133">
        <v>1</v>
      </c>
      <c r="R285" s="133">
        <f>$Q$285*$H$285</f>
        <v>937.518</v>
      </c>
      <c r="S285" s="133">
        <v>0</v>
      </c>
      <c r="T285" s="134">
        <f>$S$285*$H$285</f>
        <v>0</v>
      </c>
      <c r="AR285" s="84" t="s">
        <v>181</v>
      </c>
      <c r="AT285" s="84" t="s">
        <v>305</v>
      </c>
      <c r="AU285" s="84" t="s">
        <v>79</v>
      </c>
      <c r="AY285" s="6" t="s">
        <v>124</v>
      </c>
      <c r="BE285" s="135">
        <f>IF($N$285="základní",$J$285,0)</f>
        <v>0</v>
      </c>
      <c r="BF285" s="135">
        <f>IF($N$285="snížená",$J$285,0)</f>
        <v>0</v>
      </c>
      <c r="BG285" s="135">
        <f>IF($N$285="zákl. přenesená",$J$285,0)</f>
        <v>0</v>
      </c>
      <c r="BH285" s="135">
        <f>IF($N$285="sníž. přenesená",$J$285,0)</f>
        <v>0</v>
      </c>
      <c r="BI285" s="135">
        <f>IF($N$285="nulová",$J$285,0)</f>
        <v>0</v>
      </c>
      <c r="BJ285" s="84" t="s">
        <v>21</v>
      </c>
      <c r="BK285" s="135">
        <f>ROUND($I$285*$H$285,2)</f>
        <v>0</v>
      </c>
      <c r="BL285" s="84" t="s">
        <v>131</v>
      </c>
      <c r="BM285" s="84" t="s">
        <v>385</v>
      </c>
    </row>
    <row r="286" spans="2:47" s="6" customFormat="1" ht="27" customHeight="1">
      <c r="B286" s="22"/>
      <c r="D286" s="136" t="s">
        <v>133</v>
      </c>
      <c r="F286" s="137" t="s">
        <v>386</v>
      </c>
      <c r="L286" s="22"/>
      <c r="M286" s="48"/>
      <c r="T286" s="49"/>
      <c r="AT286" s="6" t="s">
        <v>133</v>
      </c>
      <c r="AU286" s="6" t="s">
        <v>79</v>
      </c>
    </row>
    <row r="287" spans="2:51" s="6" customFormat="1" ht="15.75" customHeight="1">
      <c r="B287" s="138"/>
      <c r="D287" s="139" t="s">
        <v>135</v>
      </c>
      <c r="E287" s="140"/>
      <c r="F287" s="141" t="s">
        <v>387</v>
      </c>
      <c r="H287" s="142">
        <v>57.615</v>
      </c>
      <c r="L287" s="138"/>
      <c r="M287" s="143"/>
      <c r="T287" s="144"/>
      <c r="AT287" s="140" t="s">
        <v>135</v>
      </c>
      <c r="AU287" s="140" t="s">
        <v>79</v>
      </c>
      <c r="AV287" s="140" t="s">
        <v>79</v>
      </c>
      <c r="AW287" s="140" t="s">
        <v>97</v>
      </c>
      <c r="AX287" s="140" t="s">
        <v>72</v>
      </c>
      <c r="AY287" s="140" t="s">
        <v>124</v>
      </c>
    </row>
    <row r="288" spans="2:51" s="6" customFormat="1" ht="15.75" customHeight="1">
      <c r="B288" s="138"/>
      <c r="D288" s="139" t="s">
        <v>135</v>
      </c>
      <c r="E288" s="140"/>
      <c r="F288" s="141" t="s">
        <v>388</v>
      </c>
      <c r="H288" s="142">
        <v>26.094</v>
      </c>
      <c r="L288" s="138"/>
      <c r="M288" s="143"/>
      <c r="T288" s="144"/>
      <c r="AT288" s="140" t="s">
        <v>135</v>
      </c>
      <c r="AU288" s="140" t="s">
        <v>79</v>
      </c>
      <c r="AV288" s="140" t="s">
        <v>79</v>
      </c>
      <c r="AW288" s="140" t="s">
        <v>97</v>
      </c>
      <c r="AX288" s="140" t="s">
        <v>72</v>
      </c>
      <c r="AY288" s="140" t="s">
        <v>124</v>
      </c>
    </row>
    <row r="289" spans="2:51" s="6" customFormat="1" ht="15.75" customHeight="1">
      <c r="B289" s="138"/>
      <c r="D289" s="139" t="s">
        <v>135</v>
      </c>
      <c r="E289" s="140"/>
      <c r="F289" s="141" t="s">
        <v>389</v>
      </c>
      <c r="H289" s="142">
        <v>99.975</v>
      </c>
      <c r="L289" s="138"/>
      <c r="M289" s="143"/>
      <c r="T289" s="144"/>
      <c r="AT289" s="140" t="s">
        <v>135</v>
      </c>
      <c r="AU289" s="140" t="s">
        <v>79</v>
      </c>
      <c r="AV289" s="140" t="s">
        <v>79</v>
      </c>
      <c r="AW289" s="140" t="s">
        <v>97</v>
      </c>
      <c r="AX289" s="140" t="s">
        <v>72</v>
      </c>
      <c r="AY289" s="140" t="s">
        <v>124</v>
      </c>
    </row>
    <row r="290" spans="2:51" s="6" customFormat="1" ht="15.75" customHeight="1">
      <c r="B290" s="138"/>
      <c r="D290" s="139" t="s">
        <v>135</v>
      </c>
      <c r="E290" s="140"/>
      <c r="F290" s="141" t="s">
        <v>390</v>
      </c>
      <c r="H290" s="142">
        <v>285.075</v>
      </c>
      <c r="L290" s="138"/>
      <c r="M290" s="143"/>
      <c r="T290" s="144"/>
      <c r="AT290" s="140" t="s">
        <v>135</v>
      </c>
      <c r="AU290" s="140" t="s">
        <v>79</v>
      </c>
      <c r="AV290" s="140" t="s">
        <v>79</v>
      </c>
      <c r="AW290" s="140" t="s">
        <v>97</v>
      </c>
      <c r="AX290" s="140" t="s">
        <v>72</v>
      </c>
      <c r="AY290" s="140" t="s">
        <v>124</v>
      </c>
    </row>
    <row r="291" spans="2:51" s="6" customFormat="1" ht="15.75" customHeight="1">
      <c r="B291" s="151"/>
      <c r="D291" s="139" t="s">
        <v>135</v>
      </c>
      <c r="E291" s="152"/>
      <c r="F291" s="153" t="s">
        <v>145</v>
      </c>
      <c r="H291" s="154">
        <v>468.759</v>
      </c>
      <c r="L291" s="151"/>
      <c r="M291" s="155"/>
      <c r="T291" s="156"/>
      <c r="AT291" s="152" t="s">
        <v>135</v>
      </c>
      <c r="AU291" s="152" t="s">
        <v>79</v>
      </c>
      <c r="AV291" s="152" t="s">
        <v>131</v>
      </c>
      <c r="AW291" s="152" t="s">
        <v>97</v>
      </c>
      <c r="AX291" s="152" t="s">
        <v>21</v>
      </c>
      <c r="AY291" s="152" t="s">
        <v>124</v>
      </c>
    </row>
    <row r="292" spans="2:51" s="6" customFormat="1" ht="15.75" customHeight="1">
      <c r="B292" s="138"/>
      <c r="D292" s="139" t="s">
        <v>135</v>
      </c>
      <c r="F292" s="141" t="s">
        <v>391</v>
      </c>
      <c r="H292" s="142">
        <v>937.518</v>
      </c>
      <c r="L292" s="138"/>
      <c r="M292" s="143"/>
      <c r="T292" s="144"/>
      <c r="AT292" s="140" t="s">
        <v>135</v>
      </c>
      <c r="AU292" s="140" t="s">
        <v>79</v>
      </c>
      <c r="AV292" s="140" t="s">
        <v>79</v>
      </c>
      <c r="AW292" s="140" t="s">
        <v>72</v>
      </c>
      <c r="AX292" s="140" t="s">
        <v>21</v>
      </c>
      <c r="AY292" s="140" t="s">
        <v>124</v>
      </c>
    </row>
    <row r="293" spans="2:65" s="6" customFormat="1" ht="15.75" customHeight="1">
      <c r="B293" s="22"/>
      <c r="C293" s="124" t="s">
        <v>392</v>
      </c>
      <c r="D293" s="124" t="s">
        <v>126</v>
      </c>
      <c r="E293" s="125" t="s">
        <v>393</v>
      </c>
      <c r="F293" s="126" t="s">
        <v>394</v>
      </c>
      <c r="G293" s="127" t="s">
        <v>213</v>
      </c>
      <c r="H293" s="128">
        <v>241.05</v>
      </c>
      <c r="I293" s="129"/>
      <c r="J293" s="130">
        <f>ROUND($I$293*$H$293,2)</f>
        <v>0</v>
      </c>
      <c r="K293" s="126" t="s">
        <v>130</v>
      </c>
      <c r="L293" s="22"/>
      <c r="M293" s="131"/>
      <c r="N293" s="132" t="s">
        <v>43</v>
      </c>
      <c r="P293" s="133">
        <f>$O$293*$H$293</f>
        <v>0</v>
      </c>
      <c r="Q293" s="133">
        <v>0</v>
      </c>
      <c r="R293" s="133">
        <f>$Q$293*$H$293</f>
        <v>0</v>
      </c>
      <c r="S293" s="133">
        <v>0</v>
      </c>
      <c r="T293" s="134">
        <f>$S$293*$H$293</f>
        <v>0</v>
      </c>
      <c r="AR293" s="84" t="s">
        <v>131</v>
      </c>
      <c r="AT293" s="84" t="s">
        <v>126</v>
      </c>
      <c r="AU293" s="84" t="s">
        <v>79</v>
      </c>
      <c r="AY293" s="6" t="s">
        <v>124</v>
      </c>
      <c r="BE293" s="135">
        <f>IF($N$293="základní",$J$293,0)</f>
        <v>0</v>
      </c>
      <c r="BF293" s="135">
        <f>IF($N$293="snížená",$J$293,0)</f>
        <v>0</v>
      </c>
      <c r="BG293" s="135">
        <f>IF($N$293="zákl. přenesená",$J$293,0)</f>
        <v>0</v>
      </c>
      <c r="BH293" s="135">
        <f>IF($N$293="sníž. přenesená",$J$293,0)</f>
        <v>0</v>
      </c>
      <c r="BI293" s="135">
        <f>IF($N$293="nulová",$J$293,0)</f>
        <v>0</v>
      </c>
      <c r="BJ293" s="84" t="s">
        <v>21</v>
      </c>
      <c r="BK293" s="135">
        <f>ROUND($I$293*$H$293,2)</f>
        <v>0</v>
      </c>
      <c r="BL293" s="84" t="s">
        <v>131</v>
      </c>
      <c r="BM293" s="84" t="s">
        <v>395</v>
      </c>
    </row>
    <row r="294" spans="2:47" s="6" customFormat="1" ht="27" customHeight="1">
      <c r="B294" s="22"/>
      <c r="D294" s="136" t="s">
        <v>133</v>
      </c>
      <c r="F294" s="137" t="s">
        <v>396</v>
      </c>
      <c r="L294" s="22"/>
      <c r="M294" s="48"/>
      <c r="T294" s="49"/>
      <c r="AT294" s="6" t="s">
        <v>133</v>
      </c>
      <c r="AU294" s="6" t="s">
        <v>79</v>
      </c>
    </row>
    <row r="295" spans="2:47" s="6" customFormat="1" ht="30.75" customHeight="1">
      <c r="B295" s="22"/>
      <c r="D295" s="139" t="s">
        <v>140</v>
      </c>
      <c r="F295" s="145" t="s">
        <v>141</v>
      </c>
      <c r="L295" s="22"/>
      <c r="M295" s="48"/>
      <c r="T295" s="49"/>
      <c r="AT295" s="6" t="s">
        <v>140</v>
      </c>
      <c r="AU295" s="6" t="s">
        <v>79</v>
      </c>
    </row>
    <row r="296" spans="2:51" s="6" customFormat="1" ht="15.75" customHeight="1">
      <c r="B296" s="146"/>
      <c r="D296" s="139" t="s">
        <v>135</v>
      </c>
      <c r="E296" s="147"/>
      <c r="F296" s="148" t="s">
        <v>397</v>
      </c>
      <c r="H296" s="147"/>
      <c r="L296" s="146"/>
      <c r="M296" s="149"/>
      <c r="T296" s="150"/>
      <c r="AT296" s="147" t="s">
        <v>135</v>
      </c>
      <c r="AU296" s="147" t="s">
        <v>79</v>
      </c>
      <c r="AV296" s="147" t="s">
        <v>21</v>
      </c>
      <c r="AW296" s="147" t="s">
        <v>97</v>
      </c>
      <c r="AX296" s="147" t="s">
        <v>72</v>
      </c>
      <c r="AY296" s="147" t="s">
        <v>124</v>
      </c>
    </row>
    <row r="297" spans="2:51" s="6" customFormat="1" ht="15.75" customHeight="1">
      <c r="B297" s="138"/>
      <c r="D297" s="139" t="s">
        <v>135</v>
      </c>
      <c r="E297" s="140"/>
      <c r="F297" s="141" t="s">
        <v>398</v>
      </c>
      <c r="H297" s="142">
        <v>241.05</v>
      </c>
      <c r="L297" s="138"/>
      <c r="M297" s="143"/>
      <c r="T297" s="144"/>
      <c r="AT297" s="140" t="s">
        <v>135</v>
      </c>
      <c r="AU297" s="140" t="s">
        <v>79</v>
      </c>
      <c r="AV297" s="140" t="s">
        <v>79</v>
      </c>
      <c r="AW297" s="140" t="s">
        <v>97</v>
      </c>
      <c r="AX297" s="140" t="s">
        <v>21</v>
      </c>
      <c r="AY297" s="140" t="s">
        <v>124</v>
      </c>
    </row>
    <row r="298" spans="2:65" s="6" customFormat="1" ht="15.75" customHeight="1">
      <c r="B298" s="22"/>
      <c r="C298" s="163" t="s">
        <v>399</v>
      </c>
      <c r="D298" s="163" t="s">
        <v>305</v>
      </c>
      <c r="E298" s="164" t="s">
        <v>400</v>
      </c>
      <c r="F298" s="165" t="s">
        <v>401</v>
      </c>
      <c r="G298" s="166" t="s">
        <v>365</v>
      </c>
      <c r="H298" s="167">
        <v>482.1</v>
      </c>
      <c r="I298" s="168"/>
      <c r="J298" s="169">
        <f>ROUND($I$298*$H$298,2)</f>
        <v>0</v>
      </c>
      <c r="K298" s="165" t="s">
        <v>130</v>
      </c>
      <c r="L298" s="170"/>
      <c r="M298" s="171"/>
      <c r="N298" s="172" t="s">
        <v>43</v>
      </c>
      <c r="P298" s="133">
        <f>$O$298*$H$298</f>
        <v>0</v>
      </c>
      <c r="Q298" s="133">
        <v>1</v>
      </c>
      <c r="R298" s="133">
        <f>$Q$298*$H$298</f>
        <v>482.1</v>
      </c>
      <c r="S298" s="133">
        <v>0</v>
      </c>
      <c r="T298" s="134">
        <f>$S$298*$H$298</f>
        <v>0</v>
      </c>
      <c r="AR298" s="84" t="s">
        <v>181</v>
      </c>
      <c r="AT298" s="84" t="s">
        <v>305</v>
      </c>
      <c r="AU298" s="84" t="s">
        <v>79</v>
      </c>
      <c r="AY298" s="6" t="s">
        <v>124</v>
      </c>
      <c r="BE298" s="135">
        <f>IF($N$298="základní",$J$298,0)</f>
        <v>0</v>
      </c>
      <c r="BF298" s="135">
        <f>IF($N$298="snížená",$J$298,0)</f>
        <v>0</v>
      </c>
      <c r="BG298" s="135">
        <f>IF($N$298="zákl. přenesená",$J$298,0)</f>
        <v>0</v>
      </c>
      <c r="BH298" s="135">
        <f>IF($N$298="sníž. přenesená",$J$298,0)</f>
        <v>0</v>
      </c>
      <c r="BI298" s="135">
        <f>IF($N$298="nulová",$J$298,0)</f>
        <v>0</v>
      </c>
      <c r="BJ298" s="84" t="s">
        <v>21</v>
      </c>
      <c r="BK298" s="135">
        <f>ROUND($I$298*$H$298,2)</f>
        <v>0</v>
      </c>
      <c r="BL298" s="84" t="s">
        <v>131</v>
      </c>
      <c r="BM298" s="84" t="s">
        <v>402</v>
      </c>
    </row>
    <row r="299" spans="2:47" s="6" customFormat="1" ht="27" customHeight="1">
      <c r="B299" s="22"/>
      <c r="D299" s="136" t="s">
        <v>133</v>
      </c>
      <c r="F299" s="137" t="s">
        <v>403</v>
      </c>
      <c r="L299" s="22"/>
      <c r="M299" s="48"/>
      <c r="T299" s="49"/>
      <c r="AT299" s="6" t="s">
        <v>133</v>
      </c>
      <c r="AU299" s="6" t="s">
        <v>79</v>
      </c>
    </row>
    <row r="300" spans="2:51" s="6" customFormat="1" ht="15.75" customHeight="1">
      <c r="B300" s="138"/>
      <c r="D300" s="139" t="s">
        <v>135</v>
      </c>
      <c r="F300" s="141" t="s">
        <v>404</v>
      </c>
      <c r="H300" s="142">
        <v>482.1</v>
      </c>
      <c r="L300" s="138"/>
      <c r="M300" s="143"/>
      <c r="T300" s="144"/>
      <c r="AT300" s="140" t="s">
        <v>135</v>
      </c>
      <c r="AU300" s="140" t="s">
        <v>79</v>
      </c>
      <c r="AV300" s="140" t="s">
        <v>79</v>
      </c>
      <c r="AW300" s="140" t="s">
        <v>72</v>
      </c>
      <c r="AX300" s="140" t="s">
        <v>21</v>
      </c>
      <c r="AY300" s="140" t="s">
        <v>124</v>
      </c>
    </row>
    <row r="301" spans="2:65" s="6" customFormat="1" ht="15.75" customHeight="1">
      <c r="B301" s="22"/>
      <c r="C301" s="124" t="s">
        <v>405</v>
      </c>
      <c r="D301" s="124" t="s">
        <v>126</v>
      </c>
      <c r="E301" s="125" t="s">
        <v>406</v>
      </c>
      <c r="F301" s="126" t="s">
        <v>407</v>
      </c>
      <c r="G301" s="127" t="s">
        <v>129</v>
      </c>
      <c r="H301" s="128">
        <v>68</v>
      </c>
      <c r="I301" s="129"/>
      <c r="J301" s="130">
        <f>ROUND($I$301*$H$301,2)</f>
        <v>0</v>
      </c>
      <c r="K301" s="126" t="s">
        <v>130</v>
      </c>
      <c r="L301" s="22"/>
      <c r="M301" s="131"/>
      <c r="N301" s="132" t="s">
        <v>43</v>
      </c>
      <c r="P301" s="133">
        <f>$O$301*$H$301</f>
        <v>0</v>
      </c>
      <c r="Q301" s="133">
        <v>0</v>
      </c>
      <c r="R301" s="133">
        <f>$Q$301*$H$301</f>
        <v>0</v>
      </c>
      <c r="S301" s="133">
        <v>0</v>
      </c>
      <c r="T301" s="134">
        <f>$S$301*$H$301</f>
        <v>0</v>
      </c>
      <c r="AR301" s="84" t="s">
        <v>131</v>
      </c>
      <c r="AT301" s="84" t="s">
        <v>126</v>
      </c>
      <c r="AU301" s="84" t="s">
        <v>79</v>
      </c>
      <c r="AY301" s="6" t="s">
        <v>124</v>
      </c>
      <c r="BE301" s="135">
        <f>IF($N$301="základní",$J$301,0)</f>
        <v>0</v>
      </c>
      <c r="BF301" s="135">
        <f>IF($N$301="snížená",$J$301,0)</f>
        <v>0</v>
      </c>
      <c r="BG301" s="135">
        <f>IF($N$301="zákl. přenesená",$J$301,0)</f>
        <v>0</v>
      </c>
      <c r="BH301" s="135">
        <f>IF($N$301="sníž. přenesená",$J$301,0)</f>
        <v>0</v>
      </c>
      <c r="BI301" s="135">
        <f>IF($N$301="nulová",$J$301,0)</f>
        <v>0</v>
      </c>
      <c r="BJ301" s="84" t="s">
        <v>21</v>
      </c>
      <c r="BK301" s="135">
        <f>ROUND($I$301*$H$301,2)</f>
        <v>0</v>
      </c>
      <c r="BL301" s="84" t="s">
        <v>131</v>
      </c>
      <c r="BM301" s="84" t="s">
        <v>408</v>
      </c>
    </row>
    <row r="302" spans="2:47" s="6" customFormat="1" ht="27" customHeight="1">
      <c r="B302" s="22"/>
      <c r="D302" s="136" t="s">
        <v>133</v>
      </c>
      <c r="F302" s="137" t="s">
        <v>409</v>
      </c>
      <c r="L302" s="22"/>
      <c r="M302" s="48"/>
      <c r="T302" s="49"/>
      <c r="AT302" s="6" t="s">
        <v>133</v>
      </c>
      <c r="AU302" s="6" t="s">
        <v>79</v>
      </c>
    </row>
    <row r="303" spans="2:47" s="6" customFormat="1" ht="30.75" customHeight="1">
      <c r="B303" s="22"/>
      <c r="D303" s="139" t="s">
        <v>140</v>
      </c>
      <c r="F303" s="145" t="s">
        <v>141</v>
      </c>
      <c r="L303" s="22"/>
      <c r="M303" s="48"/>
      <c r="T303" s="49"/>
      <c r="AT303" s="6" t="s">
        <v>140</v>
      </c>
      <c r="AU303" s="6" t="s">
        <v>79</v>
      </c>
    </row>
    <row r="304" spans="2:51" s="6" customFormat="1" ht="15.75" customHeight="1">
      <c r="B304" s="138"/>
      <c r="D304" s="139" t="s">
        <v>135</v>
      </c>
      <c r="E304" s="140"/>
      <c r="F304" s="141" t="s">
        <v>410</v>
      </c>
      <c r="H304" s="142">
        <v>68</v>
      </c>
      <c r="L304" s="138"/>
      <c r="M304" s="143"/>
      <c r="T304" s="144"/>
      <c r="AT304" s="140" t="s">
        <v>135</v>
      </c>
      <c r="AU304" s="140" t="s">
        <v>79</v>
      </c>
      <c r="AV304" s="140" t="s">
        <v>79</v>
      </c>
      <c r="AW304" s="140" t="s">
        <v>97</v>
      </c>
      <c r="AX304" s="140" t="s">
        <v>21</v>
      </c>
      <c r="AY304" s="140" t="s">
        <v>124</v>
      </c>
    </row>
    <row r="305" spans="2:65" s="6" customFormat="1" ht="15.75" customHeight="1">
      <c r="B305" s="22"/>
      <c r="C305" s="124" t="s">
        <v>411</v>
      </c>
      <c r="D305" s="124" t="s">
        <v>126</v>
      </c>
      <c r="E305" s="125" t="s">
        <v>412</v>
      </c>
      <c r="F305" s="126" t="s">
        <v>413</v>
      </c>
      <c r="G305" s="127" t="s">
        <v>129</v>
      </c>
      <c r="H305" s="128">
        <v>68</v>
      </c>
      <c r="I305" s="129"/>
      <c r="J305" s="130">
        <f>ROUND($I$305*$H$305,2)</f>
        <v>0</v>
      </c>
      <c r="K305" s="126"/>
      <c r="L305" s="22"/>
      <c r="M305" s="131"/>
      <c r="N305" s="132" t="s">
        <v>43</v>
      </c>
      <c r="P305" s="133">
        <f>$O$305*$H$305</f>
        <v>0</v>
      </c>
      <c r="Q305" s="133">
        <v>0</v>
      </c>
      <c r="R305" s="133">
        <f>$Q$305*$H$305</f>
        <v>0</v>
      </c>
      <c r="S305" s="133">
        <v>0</v>
      </c>
      <c r="T305" s="134">
        <f>$S$305*$H$305</f>
        <v>0</v>
      </c>
      <c r="AR305" s="84" t="s">
        <v>131</v>
      </c>
      <c r="AT305" s="84" t="s">
        <v>126</v>
      </c>
      <c r="AU305" s="84" t="s">
        <v>79</v>
      </c>
      <c r="AY305" s="6" t="s">
        <v>124</v>
      </c>
      <c r="BE305" s="135">
        <f>IF($N$305="základní",$J$305,0)</f>
        <v>0</v>
      </c>
      <c r="BF305" s="135">
        <f>IF($N$305="snížená",$J$305,0)</f>
        <v>0</v>
      </c>
      <c r="BG305" s="135">
        <f>IF($N$305="zákl. přenesená",$J$305,0)</f>
        <v>0</v>
      </c>
      <c r="BH305" s="135">
        <f>IF($N$305="sníž. přenesená",$J$305,0)</f>
        <v>0</v>
      </c>
      <c r="BI305" s="135">
        <f>IF($N$305="nulová",$J$305,0)</f>
        <v>0</v>
      </c>
      <c r="BJ305" s="84" t="s">
        <v>21</v>
      </c>
      <c r="BK305" s="135">
        <f>ROUND($I$305*$H$305,2)</f>
        <v>0</v>
      </c>
      <c r="BL305" s="84" t="s">
        <v>131</v>
      </c>
      <c r="BM305" s="84" t="s">
        <v>414</v>
      </c>
    </row>
    <row r="306" spans="2:47" s="6" customFormat="1" ht="16.5" customHeight="1">
      <c r="B306" s="22"/>
      <c r="D306" s="136" t="s">
        <v>133</v>
      </c>
      <c r="F306" s="137" t="s">
        <v>413</v>
      </c>
      <c r="L306" s="22"/>
      <c r="M306" s="48"/>
      <c r="T306" s="49"/>
      <c r="AT306" s="6" t="s">
        <v>133</v>
      </c>
      <c r="AU306" s="6" t="s">
        <v>79</v>
      </c>
    </row>
    <row r="307" spans="2:63" s="113" customFormat="1" ht="30.75" customHeight="1">
      <c r="B307" s="114"/>
      <c r="D307" s="115" t="s">
        <v>71</v>
      </c>
      <c r="E307" s="122" t="s">
        <v>79</v>
      </c>
      <c r="F307" s="122" t="s">
        <v>415</v>
      </c>
      <c r="J307" s="123">
        <f>$BK$307</f>
        <v>0</v>
      </c>
      <c r="L307" s="114"/>
      <c r="M307" s="118"/>
      <c r="P307" s="119">
        <f>SUM($P$308:$P$311)</f>
        <v>0</v>
      </c>
      <c r="R307" s="119">
        <f>SUM($R$308:$R$311)</f>
        <v>0.157486</v>
      </c>
      <c r="T307" s="120">
        <f>SUM($T$308:$T$311)</f>
        <v>0</v>
      </c>
      <c r="AR307" s="115" t="s">
        <v>21</v>
      </c>
      <c r="AT307" s="115" t="s">
        <v>71</v>
      </c>
      <c r="AU307" s="115" t="s">
        <v>21</v>
      </c>
      <c r="AY307" s="115" t="s">
        <v>124</v>
      </c>
      <c r="BK307" s="121">
        <f>SUM($BK$308:$BK$311)</f>
        <v>0</v>
      </c>
    </row>
    <row r="308" spans="2:65" s="6" customFormat="1" ht="15.75" customHeight="1">
      <c r="B308" s="22"/>
      <c r="C308" s="124" t="s">
        <v>416</v>
      </c>
      <c r="D308" s="124" t="s">
        <v>126</v>
      </c>
      <c r="E308" s="125" t="s">
        <v>417</v>
      </c>
      <c r="F308" s="126" t="s">
        <v>418</v>
      </c>
      <c r="G308" s="127" t="s">
        <v>178</v>
      </c>
      <c r="H308" s="128">
        <v>321.4</v>
      </c>
      <c r="I308" s="129"/>
      <c r="J308" s="130">
        <f>ROUND($I$308*$H$308,2)</f>
        <v>0</v>
      </c>
      <c r="K308" s="126" t="s">
        <v>130</v>
      </c>
      <c r="L308" s="22"/>
      <c r="M308" s="131"/>
      <c r="N308" s="132" t="s">
        <v>43</v>
      </c>
      <c r="P308" s="133">
        <f>$O$308*$H$308</f>
        <v>0</v>
      </c>
      <c r="Q308" s="133">
        <v>0.00049</v>
      </c>
      <c r="R308" s="133">
        <f>$Q$308*$H$308</f>
        <v>0.157486</v>
      </c>
      <c r="S308" s="133">
        <v>0</v>
      </c>
      <c r="T308" s="134">
        <f>$S$308*$H$308</f>
        <v>0</v>
      </c>
      <c r="AR308" s="84" t="s">
        <v>131</v>
      </c>
      <c r="AT308" s="84" t="s">
        <v>126</v>
      </c>
      <c r="AU308" s="84" t="s">
        <v>79</v>
      </c>
      <c r="AY308" s="6" t="s">
        <v>124</v>
      </c>
      <c r="BE308" s="135">
        <f>IF($N$308="základní",$J$308,0)</f>
        <v>0</v>
      </c>
      <c r="BF308" s="135">
        <f>IF($N$308="snížená",$J$308,0)</f>
        <v>0</v>
      </c>
      <c r="BG308" s="135">
        <f>IF($N$308="zákl. přenesená",$J$308,0)</f>
        <v>0</v>
      </c>
      <c r="BH308" s="135">
        <f>IF($N$308="sníž. přenesená",$J$308,0)</f>
        <v>0</v>
      </c>
      <c r="BI308" s="135">
        <f>IF($N$308="nulová",$J$308,0)</f>
        <v>0</v>
      </c>
      <c r="BJ308" s="84" t="s">
        <v>21</v>
      </c>
      <c r="BK308" s="135">
        <f>ROUND($I$308*$H$308,2)</f>
        <v>0</v>
      </c>
      <c r="BL308" s="84" t="s">
        <v>131</v>
      </c>
      <c r="BM308" s="84" t="s">
        <v>419</v>
      </c>
    </row>
    <row r="309" spans="2:47" s="6" customFormat="1" ht="16.5" customHeight="1">
      <c r="B309" s="22"/>
      <c r="D309" s="136" t="s">
        <v>133</v>
      </c>
      <c r="F309" s="137" t="s">
        <v>420</v>
      </c>
      <c r="L309" s="22"/>
      <c r="M309" s="48"/>
      <c r="T309" s="49"/>
      <c r="AT309" s="6" t="s">
        <v>133</v>
      </c>
      <c r="AU309" s="6" t="s">
        <v>79</v>
      </c>
    </row>
    <row r="310" spans="2:47" s="6" customFormat="1" ht="30.75" customHeight="1">
      <c r="B310" s="22"/>
      <c r="D310" s="139" t="s">
        <v>140</v>
      </c>
      <c r="F310" s="145" t="s">
        <v>141</v>
      </c>
      <c r="L310" s="22"/>
      <c r="M310" s="48"/>
      <c r="T310" s="49"/>
      <c r="AT310" s="6" t="s">
        <v>140</v>
      </c>
      <c r="AU310" s="6" t="s">
        <v>79</v>
      </c>
    </row>
    <row r="311" spans="2:51" s="6" customFormat="1" ht="15.75" customHeight="1">
      <c r="B311" s="138"/>
      <c r="D311" s="139" t="s">
        <v>135</v>
      </c>
      <c r="E311" s="140"/>
      <c r="F311" s="141" t="s">
        <v>421</v>
      </c>
      <c r="H311" s="142">
        <v>321.4</v>
      </c>
      <c r="L311" s="138"/>
      <c r="M311" s="143"/>
      <c r="T311" s="144"/>
      <c r="AT311" s="140" t="s">
        <v>135</v>
      </c>
      <c r="AU311" s="140" t="s">
        <v>79</v>
      </c>
      <c r="AV311" s="140" t="s">
        <v>79</v>
      </c>
      <c r="AW311" s="140" t="s">
        <v>97</v>
      </c>
      <c r="AX311" s="140" t="s">
        <v>21</v>
      </c>
      <c r="AY311" s="140" t="s">
        <v>124</v>
      </c>
    </row>
    <row r="312" spans="2:63" s="113" customFormat="1" ht="30.75" customHeight="1">
      <c r="B312" s="114"/>
      <c r="D312" s="115" t="s">
        <v>71</v>
      </c>
      <c r="E312" s="122" t="s">
        <v>131</v>
      </c>
      <c r="F312" s="122" t="s">
        <v>422</v>
      </c>
      <c r="J312" s="123">
        <f>$BK$312</f>
        <v>0</v>
      </c>
      <c r="L312" s="114"/>
      <c r="M312" s="118"/>
      <c r="P312" s="119">
        <f>SUM($P$313:$P$353)</f>
        <v>0</v>
      </c>
      <c r="R312" s="119">
        <f>SUM($R$313:$R$353)</f>
        <v>1.2158414400000002</v>
      </c>
      <c r="T312" s="120">
        <f>SUM($T$313:$T$353)</f>
        <v>0</v>
      </c>
      <c r="AR312" s="115" t="s">
        <v>21</v>
      </c>
      <c r="AT312" s="115" t="s">
        <v>71</v>
      </c>
      <c r="AU312" s="115" t="s">
        <v>21</v>
      </c>
      <c r="AY312" s="115" t="s">
        <v>124</v>
      </c>
      <c r="BK312" s="121">
        <f>SUM($BK$313:$BK$353)</f>
        <v>0</v>
      </c>
    </row>
    <row r="313" spans="2:65" s="6" customFormat="1" ht="15.75" customHeight="1">
      <c r="B313" s="22"/>
      <c r="C313" s="124" t="s">
        <v>423</v>
      </c>
      <c r="D313" s="124" t="s">
        <v>126</v>
      </c>
      <c r="E313" s="125" t="s">
        <v>424</v>
      </c>
      <c r="F313" s="126" t="s">
        <v>425</v>
      </c>
      <c r="G313" s="127" t="s">
        <v>213</v>
      </c>
      <c r="H313" s="128">
        <v>2.387</v>
      </c>
      <c r="I313" s="129"/>
      <c r="J313" s="130">
        <f>ROUND($I$313*$H$313,2)</f>
        <v>0</v>
      </c>
      <c r="K313" s="126" t="s">
        <v>130</v>
      </c>
      <c r="L313" s="22"/>
      <c r="M313" s="131"/>
      <c r="N313" s="132" t="s">
        <v>43</v>
      </c>
      <c r="P313" s="133">
        <f>$O$313*$H$313</f>
        <v>0</v>
      </c>
      <c r="Q313" s="133">
        <v>0</v>
      </c>
      <c r="R313" s="133">
        <f>$Q$313*$H$313</f>
        <v>0</v>
      </c>
      <c r="S313" s="133">
        <v>0</v>
      </c>
      <c r="T313" s="134">
        <f>$S$313*$H$313</f>
        <v>0</v>
      </c>
      <c r="AR313" s="84" t="s">
        <v>131</v>
      </c>
      <c r="AT313" s="84" t="s">
        <v>126</v>
      </c>
      <c r="AU313" s="84" t="s">
        <v>79</v>
      </c>
      <c r="AY313" s="6" t="s">
        <v>124</v>
      </c>
      <c r="BE313" s="135">
        <f>IF($N$313="základní",$J$313,0)</f>
        <v>0</v>
      </c>
      <c r="BF313" s="135">
        <f>IF($N$313="snížená",$J$313,0)</f>
        <v>0</v>
      </c>
      <c r="BG313" s="135">
        <f>IF($N$313="zákl. přenesená",$J$313,0)</f>
        <v>0</v>
      </c>
      <c r="BH313" s="135">
        <f>IF($N$313="sníž. přenesená",$J$313,0)</f>
        <v>0</v>
      </c>
      <c r="BI313" s="135">
        <f>IF($N$313="nulová",$J$313,0)</f>
        <v>0</v>
      </c>
      <c r="BJ313" s="84" t="s">
        <v>21</v>
      </c>
      <c r="BK313" s="135">
        <f>ROUND($I$313*$H$313,2)</f>
        <v>0</v>
      </c>
      <c r="BL313" s="84" t="s">
        <v>131</v>
      </c>
      <c r="BM313" s="84" t="s">
        <v>426</v>
      </c>
    </row>
    <row r="314" spans="2:47" s="6" customFormat="1" ht="16.5" customHeight="1">
      <c r="B314" s="22"/>
      <c r="D314" s="136" t="s">
        <v>133</v>
      </c>
      <c r="F314" s="137" t="s">
        <v>427</v>
      </c>
      <c r="L314" s="22"/>
      <c r="M314" s="48"/>
      <c r="T314" s="49"/>
      <c r="AT314" s="6" t="s">
        <v>133</v>
      </c>
      <c r="AU314" s="6" t="s">
        <v>79</v>
      </c>
    </row>
    <row r="315" spans="2:47" s="6" customFormat="1" ht="30.75" customHeight="1">
      <c r="B315" s="22"/>
      <c r="D315" s="139" t="s">
        <v>140</v>
      </c>
      <c r="F315" s="145" t="s">
        <v>141</v>
      </c>
      <c r="L315" s="22"/>
      <c r="M315" s="48"/>
      <c r="T315" s="49"/>
      <c r="AT315" s="6" t="s">
        <v>140</v>
      </c>
      <c r="AU315" s="6" t="s">
        <v>79</v>
      </c>
    </row>
    <row r="316" spans="2:51" s="6" customFormat="1" ht="15.75" customHeight="1">
      <c r="B316" s="146"/>
      <c r="D316" s="139" t="s">
        <v>135</v>
      </c>
      <c r="E316" s="147"/>
      <c r="F316" s="148" t="s">
        <v>428</v>
      </c>
      <c r="H316" s="147"/>
      <c r="L316" s="146"/>
      <c r="M316" s="149"/>
      <c r="T316" s="150"/>
      <c r="AT316" s="147" t="s">
        <v>135</v>
      </c>
      <c r="AU316" s="147" t="s">
        <v>79</v>
      </c>
      <c r="AV316" s="147" t="s">
        <v>21</v>
      </c>
      <c r="AW316" s="147" t="s">
        <v>97</v>
      </c>
      <c r="AX316" s="147" t="s">
        <v>72</v>
      </c>
      <c r="AY316" s="147" t="s">
        <v>124</v>
      </c>
    </row>
    <row r="317" spans="2:51" s="6" customFormat="1" ht="15.75" customHeight="1">
      <c r="B317" s="138"/>
      <c r="D317" s="139" t="s">
        <v>135</v>
      </c>
      <c r="E317" s="140"/>
      <c r="F317" s="141" t="s">
        <v>429</v>
      </c>
      <c r="H317" s="142">
        <v>1.59</v>
      </c>
      <c r="L317" s="138"/>
      <c r="M317" s="143"/>
      <c r="T317" s="144"/>
      <c r="AT317" s="140" t="s">
        <v>135</v>
      </c>
      <c r="AU317" s="140" t="s">
        <v>79</v>
      </c>
      <c r="AV317" s="140" t="s">
        <v>79</v>
      </c>
      <c r="AW317" s="140" t="s">
        <v>97</v>
      </c>
      <c r="AX317" s="140" t="s">
        <v>72</v>
      </c>
      <c r="AY317" s="140" t="s">
        <v>124</v>
      </c>
    </row>
    <row r="318" spans="2:51" s="6" customFormat="1" ht="15.75" customHeight="1">
      <c r="B318" s="146"/>
      <c r="D318" s="139" t="s">
        <v>135</v>
      </c>
      <c r="E318" s="147"/>
      <c r="F318" s="148" t="s">
        <v>430</v>
      </c>
      <c r="H318" s="147"/>
      <c r="L318" s="146"/>
      <c r="M318" s="149"/>
      <c r="T318" s="150"/>
      <c r="AT318" s="147" t="s">
        <v>135</v>
      </c>
      <c r="AU318" s="147" t="s">
        <v>79</v>
      </c>
      <c r="AV318" s="147" t="s">
        <v>21</v>
      </c>
      <c r="AW318" s="147" t="s">
        <v>97</v>
      </c>
      <c r="AX318" s="147" t="s">
        <v>72</v>
      </c>
      <c r="AY318" s="147" t="s">
        <v>124</v>
      </c>
    </row>
    <row r="319" spans="2:51" s="6" customFormat="1" ht="15.75" customHeight="1">
      <c r="B319" s="138"/>
      <c r="D319" s="139" t="s">
        <v>135</v>
      </c>
      <c r="E319" s="140"/>
      <c r="F319" s="141" t="s">
        <v>431</v>
      </c>
      <c r="H319" s="142">
        <v>0.287</v>
      </c>
      <c r="L319" s="138"/>
      <c r="M319" s="143"/>
      <c r="T319" s="144"/>
      <c r="AT319" s="140" t="s">
        <v>135</v>
      </c>
      <c r="AU319" s="140" t="s">
        <v>79</v>
      </c>
      <c r="AV319" s="140" t="s">
        <v>79</v>
      </c>
      <c r="AW319" s="140" t="s">
        <v>97</v>
      </c>
      <c r="AX319" s="140" t="s">
        <v>72</v>
      </c>
      <c r="AY319" s="140" t="s">
        <v>124</v>
      </c>
    </row>
    <row r="320" spans="2:51" s="6" customFormat="1" ht="15.75" customHeight="1">
      <c r="B320" s="146"/>
      <c r="D320" s="139" t="s">
        <v>135</v>
      </c>
      <c r="E320" s="147"/>
      <c r="F320" s="148" t="s">
        <v>432</v>
      </c>
      <c r="H320" s="147"/>
      <c r="L320" s="146"/>
      <c r="M320" s="149"/>
      <c r="T320" s="150"/>
      <c r="AT320" s="147" t="s">
        <v>135</v>
      </c>
      <c r="AU320" s="147" t="s">
        <v>79</v>
      </c>
      <c r="AV320" s="147" t="s">
        <v>21</v>
      </c>
      <c r="AW320" s="147" t="s">
        <v>97</v>
      </c>
      <c r="AX320" s="147" t="s">
        <v>72</v>
      </c>
      <c r="AY320" s="147" t="s">
        <v>124</v>
      </c>
    </row>
    <row r="321" spans="2:51" s="6" customFormat="1" ht="15.75" customHeight="1">
      <c r="B321" s="138"/>
      <c r="D321" s="139" t="s">
        <v>135</v>
      </c>
      <c r="E321" s="140"/>
      <c r="F321" s="141" t="s">
        <v>433</v>
      </c>
      <c r="H321" s="142">
        <v>0.51</v>
      </c>
      <c r="L321" s="138"/>
      <c r="M321" s="143"/>
      <c r="T321" s="144"/>
      <c r="AT321" s="140" t="s">
        <v>135</v>
      </c>
      <c r="AU321" s="140" t="s">
        <v>79</v>
      </c>
      <c r="AV321" s="140" t="s">
        <v>79</v>
      </c>
      <c r="AW321" s="140" t="s">
        <v>97</v>
      </c>
      <c r="AX321" s="140" t="s">
        <v>72</v>
      </c>
      <c r="AY321" s="140" t="s">
        <v>124</v>
      </c>
    </row>
    <row r="322" spans="2:51" s="6" customFormat="1" ht="15.75" customHeight="1">
      <c r="B322" s="151"/>
      <c r="D322" s="139" t="s">
        <v>135</v>
      </c>
      <c r="E322" s="152"/>
      <c r="F322" s="153" t="s">
        <v>145</v>
      </c>
      <c r="H322" s="154">
        <v>2.387</v>
      </c>
      <c r="L322" s="151"/>
      <c r="M322" s="155"/>
      <c r="T322" s="156"/>
      <c r="AT322" s="152" t="s">
        <v>135</v>
      </c>
      <c r="AU322" s="152" t="s">
        <v>79</v>
      </c>
      <c r="AV322" s="152" t="s">
        <v>131</v>
      </c>
      <c r="AW322" s="152" t="s">
        <v>97</v>
      </c>
      <c r="AX322" s="152" t="s">
        <v>21</v>
      </c>
      <c r="AY322" s="152" t="s">
        <v>124</v>
      </c>
    </row>
    <row r="323" spans="2:65" s="6" customFormat="1" ht="15.75" customHeight="1">
      <c r="B323" s="22"/>
      <c r="C323" s="124" t="s">
        <v>434</v>
      </c>
      <c r="D323" s="124" t="s">
        <v>126</v>
      </c>
      <c r="E323" s="125" t="s">
        <v>435</v>
      </c>
      <c r="F323" s="126" t="s">
        <v>436</v>
      </c>
      <c r="G323" s="127" t="s">
        <v>437</v>
      </c>
      <c r="H323" s="128">
        <v>19</v>
      </c>
      <c r="I323" s="129"/>
      <c r="J323" s="130">
        <f>ROUND($I$323*$H$323,2)</f>
        <v>0</v>
      </c>
      <c r="K323" s="126" t="s">
        <v>130</v>
      </c>
      <c r="L323" s="22"/>
      <c r="M323" s="131"/>
      <c r="N323" s="132" t="s">
        <v>43</v>
      </c>
      <c r="P323" s="133">
        <f>$O$323*$H$323</f>
        <v>0</v>
      </c>
      <c r="Q323" s="133">
        <v>0.0066</v>
      </c>
      <c r="R323" s="133">
        <f>$Q$323*$H$323</f>
        <v>0.1254</v>
      </c>
      <c r="S323" s="133">
        <v>0</v>
      </c>
      <c r="T323" s="134">
        <f>$S$323*$H$323</f>
        <v>0</v>
      </c>
      <c r="AR323" s="84" t="s">
        <v>131</v>
      </c>
      <c r="AT323" s="84" t="s">
        <v>126</v>
      </c>
      <c r="AU323" s="84" t="s">
        <v>79</v>
      </c>
      <c r="AY323" s="6" t="s">
        <v>124</v>
      </c>
      <c r="BE323" s="135">
        <f>IF($N$323="základní",$J$323,0)</f>
        <v>0</v>
      </c>
      <c r="BF323" s="135">
        <f>IF($N$323="snížená",$J$323,0)</f>
        <v>0</v>
      </c>
      <c r="BG323" s="135">
        <f>IF($N$323="zákl. přenesená",$J$323,0)</f>
        <v>0</v>
      </c>
      <c r="BH323" s="135">
        <f>IF($N$323="sníž. přenesená",$J$323,0)</f>
        <v>0</v>
      </c>
      <c r="BI323" s="135">
        <f>IF($N$323="nulová",$J$323,0)</f>
        <v>0</v>
      </c>
      <c r="BJ323" s="84" t="s">
        <v>21</v>
      </c>
      <c r="BK323" s="135">
        <f>ROUND($I$323*$H$323,2)</f>
        <v>0</v>
      </c>
      <c r="BL323" s="84" t="s">
        <v>131</v>
      </c>
      <c r="BM323" s="84" t="s">
        <v>438</v>
      </c>
    </row>
    <row r="324" spans="2:47" s="6" customFormat="1" ht="16.5" customHeight="1">
      <c r="B324" s="22"/>
      <c r="D324" s="136" t="s">
        <v>133</v>
      </c>
      <c r="F324" s="137" t="s">
        <v>439</v>
      </c>
      <c r="L324" s="22"/>
      <c r="M324" s="48"/>
      <c r="T324" s="49"/>
      <c r="AT324" s="6" t="s">
        <v>133</v>
      </c>
      <c r="AU324" s="6" t="s">
        <v>79</v>
      </c>
    </row>
    <row r="325" spans="2:47" s="6" customFormat="1" ht="30.75" customHeight="1">
      <c r="B325" s="22"/>
      <c r="D325" s="139" t="s">
        <v>140</v>
      </c>
      <c r="F325" s="145" t="s">
        <v>141</v>
      </c>
      <c r="L325" s="22"/>
      <c r="M325" s="48"/>
      <c r="T325" s="49"/>
      <c r="AT325" s="6" t="s">
        <v>140</v>
      </c>
      <c r="AU325" s="6" t="s">
        <v>79</v>
      </c>
    </row>
    <row r="326" spans="2:51" s="6" customFormat="1" ht="15.75" customHeight="1">
      <c r="B326" s="138"/>
      <c r="D326" s="139" t="s">
        <v>135</v>
      </c>
      <c r="E326" s="140"/>
      <c r="F326" s="141" t="s">
        <v>440</v>
      </c>
      <c r="H326" s="142">
        <v>19</v>
      </c>
      <c r="L326" s="138"/>
      <c r="M326" s="143"/>
      <c r="T326" s="144"/>
      <c r="AT326" s="140" t="s">
        <v>135</v>
      </c>
      <c r="AU326" s="140" t="s">
        <v>79</v>
      </c>
      <c r="AV326" s="140" t="s">
        <v>79</v>
      </c>
      <c r="AW326" s="140" t="s">
        <v>97</v>
      </c>
      <c r="AX326" s="140" t="s">
        <v>21</v>
      </c>
      <c r="AY326" s="140" t="s">
        <v>124</v>
      </c>
    </row>
    <row r="327" spans="2:65" s="6" customFormat="1" ht="15.75" customHeight="1">
      <c r="B327" s="22"/>
      <c r="C327" s="163" t="s">
        <v>441</v>
      </c>
      <c r="D327" s="163" t="s">
        <v>305</v>
      </c>
      <c r="E327" s="164" t="s">
        <v>442</v>
      </c>
      <c r="F327" s="165" t="s">
        <v>443</v>
      </c>
      <c r="G327" s="166" t="s">
        <v>437</v>
      </c>
      <c r="H327" s="167">
        <v>3</v>
      </c>
      <c r="I327" s="168"/>
      <c r="J327" s="169">
        <f>ROUND($I$327*$H$327,2)</f>
        <v>0</v>
      </c>
      <c r="K327" s="165"/>
      <c r="L327" s="170"/>
      <c r="M327" s="171"/>
      <c r="N327" s="172" t="s">
        <v>43</v>
      </c>
      <c r="P327" s="133">
        <f>$O$327*$H$327</f>
        <v>0</v>
      </c>
      <c r="Q327" s="133">
        <v>0.039</v>
      </c>
      <c r="R327" s="133">
        <f>$Q$327*$H$327</f>
        <v>0.11699999999999999</v>
      </c>
      <c r="S327" s="133">
        <v>0</v>
      </c>
      <c r="T327" s="134">
        <f>$S$327*$H$327</f>
        <v>0</v>
      </c>
      <c r="AR327" s="84" t="s">
        <v>181</v>
      </c>
      <c r="AT327" s="84" t="s">
        <v>305</v>
      </c>
      <c r="AU327" s="84" t="s">
        <v>79</v>
      </c>
      <c r="AY327" s="6" t="s">
        <v>124</v>
      </c>
      <c r="BE327" s="135">
        <f>IF($N$327="základní",$J$327,0)</f>
        <v>0</v>
      </c>
      <c r="BF327" s="135">
        <f>IF($N$327="snížená",$J$327,0)</f>
        <v>0</v>
      </c>
      <c r="BG327" s="135">
        <f>IF($N$327="zákl. přenesená",$J$327,0)</f>
        <v>0</v>
      </c>
      <c r="BH327" s="135">
        <f>IF($N$327="sníž. přenesená",$J$327,0)</f>
        <v>0</v>
      </c>
      <c r="BI327" s="135">
        <f>IF($N$327="nulová",$J$327,0)</f>
        <v>0</v>
      </c>
      <c r="BJ327" s="84" t="s">
        <v>21</v>
      </c>
      <c r="BK327" s="135">
        <f>ROUND($I$327*$H$327,2)</f>
        <v>0</v>
      </c>
      <c r="BL327" s="84" t="s">
        <v>131</v>
      </c>
      <c r="BM327" s="84" t="s">
        <v>444</v>
      </c>
    </row>
    <row r="328" spans="2:47" s="6" customFormat="1" ht="27" customHeight="1">
      <c r="B328" s="22"/>
      <c r="D328" s="136" t="s">
        <v>133</v>
      </c>
      <c r="F328" s="137" t="s">
        <v>445</v>
      </c>
      <c r="L328" s="22"/>
      <c r="M328" s="48"/>
      <c r="T328" s="49"/>
      <c r="AT328" s="6" t="s">
        <v>133</v>
      </c>
      <c r="AU328" s="6" t="s">
        <v>79</v>
      </c>
    </row>
    <row r="329" spans="2:65" s="6" customFormat="1" ht="15.75" customHeight="1">
      <c r="B329" s="22"/>
      <c r="C329" s="163" t="s">
        <v>446</v>
      </c>
      <c r="D329" s="163" t="s">
        <v>305</v>
      </c>
      <c r="E329" s="164" t="s">
        <v>447</v>
      </c>
      <c r="F329" s="165" t="s">
        <v>448</v>
      </c>
      <c r="G329" s="166" t="s">
        <v>437</v>
      </c>
      <c r="H329" s="167">
        <v>6</v>
      </c>
      <c r="I329" s="168"/>
      <c r="J329" s="169">
        <f>ROUND($I$329*$H$329,2)</f>
        <v>0</v>
      </c>
      <c r="K329" s="165"/>
      <c r="L329" s="170"/>
      <c r="M329" s="171"/>
      <c r="N329" s="172" t="s">
        <v>43</v>
      </c>
      <c r="P329" s="133">
        <f>$O$329*$H$329</f>
        <v>0</v>
      </c>
      <c r="Q329" s="133">
        <v>0.051</v>
      </c>
      <c r="R329" s="133">
        <f>$Q$329*$H$329</f>
        <v>0.306</v>
      </c>
      <c r="S329" s="133">
        <v>0</v>
      </c>
      <c r="T329" s="134">
        <f>$S$329*$H$329</f>
        <v>0</v>
      </c>
      <c r="AR329" s="84" t="s">
        <v>181</v>
      </c>
      <c r="AT329" s="84" t="s">
        <v>305</v>
      </c>
      <c r="AU329" s="84" t="s">
        <v>79</v>
      </c>
      <c r="AY329" s="6" t="s">
        <v>124</v>
      </c>
      <c r="BE329" s="135">
        <f>IF($N$329="základní",$J$329,0)</f>
        <v>0</v>
      </c>
      <c r="BF329" s="135">
        <f>IF($N$329="snížená",$J$329,0)</f>
        <v>0</v>
      </c>
      <c r="BG329" s="135">
        <f>IF($N$329="zákl. přenesená",$J$329,0)</f>
        <v>0</v>
      </c>
      <c r="BH329" s="135">
        <f>IF($N$329="sníž. přenesená",$J$329,0)</f>
        <v>0</v>
      </c>
      <c r="BI329" s="135">
        <f>IF($N$329="nulová",$J$329,0)</f>
        <v>0</v>
      </c>
      <c r="BJ329" s="84" t="s">
        <v>21</v>
      </c>
      <c r="BK329" s="135">
        <f>ROUND($I$329*$H$329,2)</f>
        <v>0</v>
      </c>
      <c r="BL329" s="84" t="s">
        <v>131</v>
      </c>
      <c r="BM329" s="84" t="s">
        <v>449</v>
      </c>
    </row>
    <row r="330" spans="2:47" s="6" customFormat="1" ht="27" customHeight="1">
      <c r="B330" s="22"/>
      <c r="D330" s="136" t="s">
        <v>133</v>
      </c>
      <c r="F330" s="137" t="s">
        <v>450</v>
      </c>
      <c r="L330" s="22"/>
      <c r="M330" s="48"/>
      <c r="T330" s="49"/>
      <c r="AT330" s="6" t="s">
        <v>133</v>
      </c>
      <c r="AU330" s="6" t="s">
        <v>79</v>
      </c>
    </row>
    <row r="331" spans="2:65" s="6" customFormat="1" ht="15.75" customHeight="1">
      <c r="B331" s="22"/>
      <c r="C331" s="163" t="s">
        <v>451</v>
      </c>
      <c r="D331" s="163" t="s">
        <v>305</v>
      </c>
      <c r="E331" s="164" t="s">
        <v>452</v>
      </c>
      <c r="F331" s="165" t="s">
        <v>453</v>
      </c>
      <c r="G331" s="166" t="s">
        <v>437</v>
      </c>
      <c r="H331" s="167">
        <v>10</v>
      </c>
      <c r="I331" s="168"/>
      <c r="J331" s="169">
        <f>ROUND($I$331*$H$331,2)</f>
        <v>0</v>
      </c>
      <c r="K331" s="165"/>
      <c r="L331" s="170"/>
      <c r="M331" s="171"/>
      <c r="N331" s="172" t="s">
        <v>43</v>
      </c>
      <c r="P331" s="133">
        <f>$O$331*$H$331</f>
        <v>0</v>
      </c>
      <c r="Q331" s="133">
        <v>0.064</v>
      </c>
      <c r="R331" s="133">
        <f>$Q$331*$H$331</f>
        <v>0.64</v>
      </c>
      <c r="S331" s="133">
        <v>0</v>
      </c>
      <c r="T331" s="134">
        <f>$S$331*$H$331</f>
        <v>0</v>
      </c>
      <c r="AR331" s="84" t="s">
        <v>181</v>
      </c>
      <c r="AT331" s="84" t="s">
        <v>305</v>
      </c>
      <c r="AU331" s="84" t="s">
        <v>79</v>
      </c>
      <c r="AY331" s="6" t="s">
        <v>124</v>
      </c>
      <c r="BE331" s="135">
        <f>IF($N$331="základní",$J$331,0)</f>
        <v>0</v>
      </c>
      <c r="BF331" s="135">
        <f>IF($N$331="snížená",$J$331,0)</f>
        <v>0</v>
      </c>
      <c r="BG331" s="135">
        <f>IF($N$331="zákl. přenesená",$J$331,0)</f>
        <v>0</v>
      </c>
      <c r="BH331" s="135">
        <f>IF($N$331="sníž. přenesená",$J$331,0)</f>
        <v>0</v>
      </c>
      <c r="BI331" s="135">
        <f>IF($N$331="nulová",$J$331,0)</f>
        <v>0</v>
      </c>
      <c r="BJ331" s="84" t="s">
        <v>21</v>
      </c>
      <c r="BK331" s="135">
        <f>ROUND($I$331*$H$331,2)</f>
        <v>0</v>
      </c>
      <c r="BL331" s="84" t="s">
        <v>131</v>
      </c>
      <c r="BM331" s="84" t="s">
        <v>454</v>
      </c>
    </row>
    <row r="332" spans="2:47" s="6" customFormat="1" ht="27" customHeight="1">
      <c r="B332" s="22"/>
      <c r="D332" s="136" t="s">
        <v>133</v>
      </c>
      <c r="F332" s="137" t="s">
        <v>455</v>
      </c>
      <c r="L332" s="22"/>
      <c r="M332" s="48"/>
      <c r="T332" s="49"/>
      <c r="AT332" s="6" t="s">
        <v>133</v>
      </c>
      <c r="AU332" s="6" t="s">
        <v>79</v>
      </c>
    </row>
    <row r="333" spans="2:65" s="6" customFormat="1" ht="15.75" customHeight="1">
      <c r="B333" s="22"/>
      <c r="C333" s="124" t="s">
        <v>456</v>
      </c>
      <c r="D333" s="124" t="s">
        <v>126</v>
      </c>
      <c r="E333" s="125" t="s">
        <v>457</v>
      </c>
      <c r="F333" s="126" t="s">
        <v>458</v>
      </c>
      <c r="G333" s="127" t="s">
        <v>213</v>
      </c>
      <c r="H333" s="128">
        <v>1.399</v>
      </c>
      <c r="I333" s="129"/>
      <c r="J333" s="130">
        <f>ROUND($I$333*$H$333,2)</f>
        <v>0</v>
      </c>
      <c r="K333" s="126" t="s">
        <v>130</v>
      </c>
      <c r="L333" s="22"/>
      <c r="M333" s="131"/>
      <c r="N333" s="132" t="s">
        <v>43</v>
      </c>
      <c r="P333" s="133">
        <f>$O$333*$H$333</f>
        <v>0</v>
      </c>
      <c r="Q333" s="133">
        <v>0</v>
      </c>
      <c r="R333" s="133">
        <f>$Q$333*$H$333</f>
        <v>0</v>
      </c>
      <c r="S333" s="133">
        <v>0</v>
      </c>
      <c r="T333" s="134">
        <f>$S$333*$H$333</f>
        <v>0</v>
      </c>
      <c r="AR333" s="84" t="s">
        <v>131</v>
      </c>
      <c r="AT333" s="84" t="s">
        <v>126</v>
      </c>
      <c r="AU333" s="84" t="s">
        <v>79</v>
      </c>
      <c r="AY333" s="6" t="s">
        <v>124</v>
      </c>
      <c r="BE333" s="135">
        <f>IF($N$333="základní",$J$333,0)</f>
        <v>0</v>
      </c>
      <c r="BF333" s="135">
        <f>IF($N$333="snížená",$J$333,0)</f>
        <v>0</v>
      </c>
      <c r="BG333" s="135">
        <f>IF($N$333="zákl. přenesená",$J$333,0)</f>
        <v>0</v>
      </c>
      <c r="BH333" s="135">
        <f>IF($N$333="sníž. přenesená",$J$333,0)</f>
        <v>0</v>
      </c>
      <c r="BI333" s="135">
        <f>IF($N$333="nulová",$J$333,0)</f>
        <v>0</v>
      </c>
      <c r="BJ333" s="84" t="s">
        <v>21</v>
      </c>
      <c r="BK333" s="135">
        <f>ROUND($I$333*$H$333,2)</f>
        <v>0</v>
      </c>
      <c r="BL333" s="84" t="s">
        <v>131</v>
      </c>
      <c r="BM333" s="84" t="s">
        <v>459</v>
      </c>
    </row>
    <row r="334" spans="2:47" s="6" customFormat="1" ht="27" customHeight="1">
      <c r="B334" s="22"/>
      <c r="D334" s="136" t="s">
        <v>133</v>
      </c>
      <c r="F334" s="137" t="s">
        <v>460</v>
      </c>
      <c r="L334" s="22"/>
      <c r="M334" s="48"/>
      <c r="T334" s="49"/>
      <c r="AT334" s="6" t="s">
        <v>133</v>
      </c>
      <c r="AU334" s="6" t="s">
        <v>79</v>
      </c>
    </row>
    <row r="335" spans="2:47" s="6" customFormat="1" ht="30.75" customHeight="1">
      <c r="B335" s="22"/>
      <c r="D335" s="139" t="s">
        <v>140</v>
      </c>
      <c r="F335" s="145" t="s">
        <v>141</v>
      </c>
      <c r="L335" s="22"/>
      <c r="M335" s="48"/>
      <c r="T335" s="49"/>
      <c r="AT335" s="6" t="s">
        <v>140</v>
      </c>
      <c r="AU335" s="6" t="s">
        <v>79</v>
      </c>
    </row>
    <row r="336" spans="2:51" s="6" customFormat="1" ht="15.75" customHeight="1">
      <c r="B336" s="146"/>
      <c r="D336" s="139" t="s">
        <v>135</v>
      </c>
      <c r="E336" s="147"/>
      <c r="F336" s="148" t="s">
        <v>428</v>
      </c>
      <c r="H336" s="147"/>
      <c r="L336" s="146"/>
      <c r="M336" s="149"/>
      <c r="T336" s="150"/>
      <c r="AT336" s="147" t="s">
        <v>135</v>
      </c>
      <c r="AU336" s="147" t="s">
        <v>79</v>
      </c>
      <c r="AV336" s="147" t="s">
        <v>21</v>
      </c>
      <c r="AW336" s="147" t="s">
        <v>97</v>
      </c>
      <c r="AX336" s="147" t="s">
        <v>72</v>
      </c>
      <c r="AY336" s="147" t="s">
        <v>124</v>
      </c>
    </row>
    <row r="337" spans="2:51" s="6" customFormat="1" ht="15.75" customHeight="1">
      <c r="B337" s="138"/>
      <c r="D337" s="139" t="s">
        <v>135</v>
      </c>
      <c r="E337" s="140"/>
      <c r="F337" s="141" t="s">
        <v>461</v>
      </c>
      <c r="H337" s="142">
        <v>1.194</v>
      </c>
      <c r="L337" s="138"/>
      <c r="M337" s="143"/>
      <c r="T337" s="144"/>
      <c r="AT337" s="140" t="s">
        <v>135</v>
      </c>
      <c r="AU337" s="140" t="s">
        <v>79</v>
      </c>
      <c r="AV337" s="140" t="s">
        <v>79</v>
      </c>
      <c r="AW337" s="140" t="s">
        <v>97</v>
      </c>
      <c r="AX337" s="140" t="s">
        <v>72</v>
      </c>
      <c r="AY337" s="140" t="s">
        <v>124</v>
      </c>
    </row>
    <row r="338" spans="2:51" s="6" customFormat="1" ht="15.75" customHeight="1">
      <c r="B338" s="146"/>
      <c r="D338" s="139" t="s">
        <v>135</v>
      </c>
      <c r="E338" s="147"/>
      <c r="F338" s="148" t="s">
        <v>430</v>
      </c>
      <c r="H338" s="147"/>
      <c r="L338" s="146"/>
      <c r="M338" s="149"/>
      <c r="T338" s="150"/>
      <c r="AT338" s="147" t="s">
        <v>135</v>
      </c>
      <c r="AU338" s="147" t="s">
        <v>79</v>
      </c>
      <c r="AV338" s="147" t="s">
        <v>21</v>
      </c>
      <c r="AW338" s="147" t="s">
        <v>97</v>
      </c>
      <c r="AX338" s="147" t="s">
        <v>72</v>
      </c>
      <c r="AY338" s="147" t="s">
        <v>124</v>
      </c>
    </row>
    <row r="339" spans="2:51" s="6" customFormat="1" ht="15.75" customHeight="1">
      <c r="B339" s="138"/>
      <c r="D339" s="139" t="s">
        <v>135</v>
      </c>
      <c r="E339" s="140"/>
      <c r="F339" s="141" t="s">
        <v>462</v>
      </c>
      <c r="H339" s="142">
        <v>0.205</v>
      </c>
      <c r="L339" s="138"/>
      <c r="M339" s="143"/>
      <c r="T339" s="144"/>
      <c r="AT339" s="140" t="s">
        <v>135</v>
      </c>
      <c r="AU339" s="140" t="s">
        <v>79</v>
      </c>
      <c r="AV339" s="140" t="s">
        <v>79</v>
      </c>
      <c r="AW339" s="140" t="s">
        <v>97</v>
      </c>
      <c r="AX339" s="140" t="s">
        <v>72</v>
      </c>
      <c r="AY339" s="140" t="s">
        <v>124</v>
      </c>
    </row>
    <row r="340" spans="2:51" s="6" customFormat="1" ht="15.75" customHeight="1">
      <c r="B340" s="151"/>
      <c r="D340" s="139" t="s">
        <v>135</v>
      </c>
      <c r="E340" s="152"/>
      <c r="F340" s="153" t="s">
        <v>145</v>
      </c>
      <c r="H340" s="154">
        <v>1.399</v>
      </c>
      <c r="L340" s="151"/>
      <c r="M340" s="155"/>
      <c r="T340" s="156"/>
      <c r="AT340" s="152" t="s">
        <v>135</v>
      </c>
      <c r="AU340" s="152" t="s">
        <v>79</v>
      </c>
      <c r="AV340" s="152" t="s">
        <v>131</v>
      </c>
      <c r="AW340" s="152" t="s">
        <v>97</v>
      </c>
      <c r="AX340" s="152" t="s">
        <v>21</v>
      </c>
      <c r="AY340" s="152" t="s">
        <v>124</v>
      </c>
    </row>
    <row r="341" spans="2:65" s="6" customFormat="1" ht="15.75" customHeight="1">
      <c r="B341" s="22"/>
      <c r="C341" s="124" t="s">
        <v>463</v>
      </c>
      <c r="D341" s="124" t="s">
        <v>126</v>
      </c>
      <c r="E341" s="125" t="s">
        <v>464</v>
      </c>
      <c r="F341" s="126" t="s">
        <v>465</v>
      </c>
      <c r="G341" s="127" t="s">
        <v>213</v>
      </c>
      <c r="H341" s="128">
        <v>59.625</v>
      </c>
      <c r="I341" s="129"/>
      <c r="J341" s="130">
        <f>ROUND($I$341*$H$341,2)</f>
        <v>0</v>
      </c>
      <c r="K341" s="126" t="s">
        <v>130</v>
      </c>
      <c r="L341" s="22"/>
      <c r="M341" s="131"/>
      <c r="N341" s="132" t="s">
        <v>43</v>
      </c>
      <c r="P341" s="133">
        <f>$O$341*$H$341</f>
        <v>0</v>
      </c>
      <c r="Q341" s="133">
        <v>0</v>
      </c>
      <c r="R341" s="133">
        <f>$Q$341*$H$341</f>
        <v>0</v>
      </c>
      <c r="S341" s="133">
        <v>0</v>
      </c>
      <c r="T341" s="134">
        <f>$S$341*$H$341</f>
        <v>0</v>
      </c>
      <c r="AR341" s="84" t="s">
        <v>131</v>
      </c>
      <c r="AT341" s="84" t="s">
        <v>126</v>
      </c>
      <c r="AU341" s="84" t="s">
        <v>79</v>
      </c>
      <c r="AY341" s="6" t="s">
        <v>124</v>
      </c>
      <c r="BE341" s="135">
        <f>IF($N$341="základní",$J$341,0)</f>
        <v>0</v>
      </c>
      <c r="BF341" s="135">
        <f>IF($N$341="snížená",$J$341,0)</f>
        <v>0</v>
      </c>
      <c r="BG341" s="135">
        <f>IF($N$341="zákl. přenesená",$J$341,0)</f>
        <v>0</v>
      </c>
      <c r="BH341" s="135">
        <f>IF($N$341="sníž. přenesená",$J$341,0)</f>
        <v>0</v>
      </c>
      <c r="BI341" s="135">
        <f>IF($N$341="nulová",$J$341,0)</f>
        <v>0</v>
      </c>
      <c r="BJ341" s="84" t="s">
        <v>21</v>
      </c>
      <c r="BK341" s="135">
        <f>ROUND($I$341*$H$341,2)</f>
        <v>0</v>
      </c>
      <c r="BL341" s="84" t="s">
        <v>131</v>
      </c>
      <c r="BM341" s="84" t="s">
        <v>466</v>
      </c>
    </row>
    <row r="342" spans="2:47" s="6" customFormat="1" ht="16.5" customHeight="1">
      <c r="B342" s="22"/>
      <c r="D342" s="136" t="s">
        <v>133</v>
      </c>
      <c r="F342" s="137" t="s">
        <v>467</v>
      </c>
      <c r="L342" s="22"/>
      <c r="M342" s="48"/>
      <c r="T342" s="49"/>
      <c r="AT342" s="6" t="s">
        <v>133</v>
      </c>
      <c r="AU342" s="6" t="s">
        <v>79</v>
      </c>
    </row>
    <row r="343" spans="2:47" s="6" customFormat="1" ht="30.75" customHeight="1">
      <c r="B343" s="22"/>
      <c r="D343" s="139" t="s">
        <v>140</v>
      </c>
      <c r="F343" s="145" t="s">
        <v>141</v>
      </c>
      <c r="L343" s="22"/>
      <c r="M343" s="48"/>
      <c r="T343" s="49"/>
      <c r="AT343" s="6" t="s">
        <v>140</v>
      </c>
      <c r="AU343" s="6" t="s">
        <v>79</v>
      </c>
    </row>
    <row r="344" spans="2:51" s="6" customFormat="1" ht="15.75" customHeight="1">
      <c r="B344" s="146"/>
      <c r="D344" s="139" t="s">
        <v>135</v>
      </c>
      <c r="E344" s="147"/>
      <c r="F344" s="148" t="s">
        <v>468</v>
      </c>
      <c r="H344" s="147"/>
      <c r="L344" s="146"/>
      <c r="M344" s="149"/>
      <c r="T344" s="150"/>
      <c r="AT344" s="147" t="s">
        <v>135</v>
      </c>
      <c r="AU344" s="147" t="s">
        <v>79</v>
      </c>
      <c r="AV344" s="147" t="s">
        <v>21</v>
      </c>
      <c r="AW344" s="147" t="s">
        <v>97</v>
      </c>
      <c r="AX344" s="147" t="s">
        <v>72</v>
      </c>
      <c r="AY344" s="147" t="s">
        <v>124</v>
      </c>
    </row>
    <row r="345" spans="2:51" s="6" customFormat="1" ht="15.75" customHeight="1">
      <c r="B345" s="138"/>
      <c r="D345" s="139" t="s">
        <v>135</v>
      </c>
      <c r="E345" s="140"/>
      <c r="F345" s="141" t="s">
        <v>469</v>
      </c>
      <c r="H345" s="142">
        <v>59.625</v>
      </c>
      <c r="L345" s="138"/>
      <c r="M345" s="143"/>
      <c r="T345" s="144"/>
      <c r="AT345" s="140" t="s">
        <v>135</v>
      </c>
      <c r="AU345" s="140" t="s">
        <v>79</v>
      </c>
      <c r="AV345" s="140" t="s">
        <v>79</v>
      </c>
      <c r="AW345" s="140" t="s">
        <v>97</v>
      </c>
      <c r="AX345" s="140" t="s">
        <v>21</v>
      </c>
      <c r="AY345" s="140" t="s">
        <v>124</v>
      </c>
    </row>
    <row r="346" spans="2:65" s="6" customFormat="1" ht="15.75" customHeight="1">
      <c r="B346" s="22"/>
      <c r="C346" s="124" t="s">
        <v>470</v>
      </c>
      <c r="D346" s="124" t="s">
        <v>126</v>
      </c>
      <c r="E346" s="125" t="s">
        <v>471</v>
      </c>
      <c r="F346" s="126" t="s">
        <v>472</v>
      </c>
      <c r="G346" s="127" t="s">
        <v>129</v>
      </c>
      <c r="H346" s="128">
        <v>4.342</v>
      </c>
      <c r="I346" s="129"/>
      <c r="J346" s="130">
        <f>ROUND($I$346*$H$346,2)</f>
        <v>0</v>
      </c>
      <c r="K346" s="126" t="s">
        <v>130</v>
      </c>
      <c r="L346" s="22"/>
      <c r="M346" s="131"/>
      <c r="N346" s="132" t="s">
        <v>43</v>
      </c>
      <c r="P346" s="133">
        <f>$O$346*$H$346</f>
        <v>0</v>
      </c>
      <c r="Q346" s="133">
        <v>0.00632</v>
      </c>
      <c r="R346" s="133">
        <f>$Q$346*$H$346</f>
        <v>0.027441439999999998</v>
      </c>
      <c r="S346" s="133">
        <v>0</v>
      </c>
      <c r="T346" s="134">
        <f>$S$346*$H$346</f>
        <v>0</v>
      </c>
      <c r="AR346" s="84" t="s">
        <v>131</v>
      </c>
      <c r="AT346" s="84" t="s">
        <v>126</v>
      </c>
      <c r="AU346" s="84" t="s">
        <v>79</v>
      </c>
      <c r="AY346" s="6" t="s">
        <v>124</v>
      </c>
      <c r="BE346" s="135">
        <f>IF($N$346="základní",$J$346,0)</f>
        <v>0</v>
      </c>
      <c r="BF346" s="135">
        <f>IF($N$346="snížená",$J$346,0)</f>
        <v>0</v>
      </c>
      <c r="BG346" s="135">
        <f>IF($N$346="zákl. přenesená",$J$346,0)</f>
        <v>0</v>
      </c>
      <c r="BH346" s="135">
        <f>IF($N$346="sníž. přenesená",$J$346,0)</f>
        <v>0</v>
      </c>
      <c r="BI346" s="135">
        <f>IF($N$346="nulová",$J$346,0)</f>
        <v>0</v>
      </c>
      <c r="BJ346" s="84" t="s">
        <v>21</v>
      </c>
      <c r="BK346" s="135">
        <f>ROUND($I$346*$H$346,2)</f>
        <v>0</v>
      </c>
      <c r="BL346" s="84" t="s">
        <v>131</v>
      </c>
      <c r="BM346" s="84" t="s">
        <v>473</v>
      </c>
    </row>
    <row r="347" spans="2:47" s="6" customFormat="1" ht="27" customHeight="1">
      <c r="B347" s="22"/>
      <c r="D347" s="136" t="s">
        <v>133</v>
      </c>
      <c r="F347" s="137" t="s">
        <v>474</v>
      </c>
      <c r="L347" s="22"/>
      <c r="M347" s="48"/>
      <c r="T347" s="49"/>
      <c r="AT347" s="6" t="s">
        <v>133</v>
      </c>
      <c r="AU347" s="6" t="s">
        <v>79</v>
      </c>
    </row>
    <row r="348" spans="2:47" s="6" customFormat="1" ht="30.75" customHeight="1">
      <c r="B348" s="22"/>
      <c r="D348" s="139" t="s">
        <v>140</v>
      </c>
      <c r="F348" s="145" t="s">
        <v>141</v>
      </c>
      <c r="L348" s="22"/>
      <c r="M348" s="48"/>
      <c r="T348" s="49"/>
      <c r="AT348" s="6" t="s">
        <v>140</v>
      </c>
      <c r="AU348" s="6" t="s">
        <v>79</v>
      </c>
    </row>
    <row r="349" spans="2:51" s="6" customFormat="1" ht="15.75" customHeight="1">
      <c r="B349" s="146"/>
      <c r="D349" s="139" t="s">
        <v>135</v>
      </c>
      <c r="E349" s="147"/>
      <c r="F349" s="148" t="s">
        <v>475</v>
      </c>
      <c r="H349" s="147"/>
      <c r="L349" s="146"/>
      <c r="M349" s="149"/>
      <c r="T349" s="150"/>
      <c r="AT349" s="147" t="s">
        <v>135</v>
      </c>
      <c r="AU349" s="147" t="s">
        <v>79</v>
      </c>
      <c r="AV349" s="147" t="s">
        <v>21</v>
      </c>
      <c r="AW349" s="147" t="s">
        <v>97</v>
      </c>
      <c r="AX349" s="147" t="s">
        <v>72</v>
      </c>
      <c r="AY349" s="147" t="s">
        <v>124</v>
      </c>
    </row>
    <row r="350" spans="2:51" s="6" customFormat="1" ht="15.75" customHeight="1">
      <c r="B350" s="138"/>
      <c r="D350" s="139" t="s">
        <v>135</v>
      </c>
      <c r="E350" s="140"/>
      <c r="F350" s="141" t="s">
        <v>476</v>
      </c>
      <c r="H350" s="142">
        <v>3.674</v>
      </c>
      <c r="L350" s="138"/>
      <c r="M350" s="143"/>
      <c r="T350" s="144"/>
      <c r="AT350" s="140" t="s">
        <v>135</v>
      </c>
      <c r="AU350" s="140" t="s">
        <v>79</v>
      </c>
      <c r="AV350" s="140" t="s">
        <v>79</v>
      </c>
      <c r="AW350" s="140" t="s">
        <v>97</v>
      </c>
      <c r="AX350" s="140" t="s">
        <v>72</v>
      </c>
      <c r="AY350" s="140" t="s">
        <v>124</v>
      </c>
    </row>
    <row r="351" spans="2:51" s="6" customFormat="1" ht="15.75" customHeight="1">
      <c r="B351" s="146"/>
      <c r="D351" s="139" t="s">
        <v>135</v>
      </c>
      <c r="E351" s="147"/>
      <c r="F351" s="148" t="s">
        <v>430</v>
      </c>
      <c r="H351" s="147"/>
      <c r="L351" s="146"/>
      <c r="M351" s="149"/>
      <c r="T351" s="150"/>
      <c r="AT351" s="147" t="s">
        <v>135</v>
      </c>
      <c r="AU351" s="147" t="s">
        <v>79</v>
      </c>
      <c r="AV351" s="147" t="s">
        <v>21</v>
      </c>
      <c r="AW351" s="147" t="s">
        <v>97</v>
      </c>
      <c r="AX351" s="147" t="s">
        <v>72</v>
      </c>
      <c r="AY351" s="147" t="s">
        <v>124</v>
      </c>
    </row>
    <row r="352" spans="2:51" s="6" customFormat="1" ht="15.75" customHeight="1">
      <c r="B352" s="138"/>
      <c r="D352" s="139" t="s">
        <v>135</v>
      </c>
      <c r="E352" s="140"/>
      <c r="F352" s="141" t="s">
        <v>477</v>
      </c>
      <c r="H352" s="142">
        <v>0.668</v>
      </c>
      <c r="L352" s="138"/>
      <c r="M352" s="143"/>
      <c r="T352" s="144"/>
      <c r="AT352" s="140" t="s">
        <v>135</v>
      </c>
      <c r="AU352" s="140" t="s">
        <v>79</v>
      </c>
      <c r="AV352" s="140" t="s">
        <v>79</v>
      </c>
      <c r="AW352" s="140" t="s">
        <v>97</v>
      </c>
      <c r="AX352" s="140" t="s">
        <v>72</v>
      </c>
      <c r="AY352" s="140" t="s">
        <v>124</v>
      </c>
    </row>
    <row r="353" spans="2:51" s="6" customFormat="1" ht="15.75" customHeight="1">
      <c r="B353" s="151"/>
      <c r="D353" s="139" t="s">
        <v>135</v>
      </c>
      <c r="E353" s="152"/>
      <c r="F353" s="153" t="s">
        <v>145</v>
      </c>
      <c r="H353" s="154">
        <v>4.342</v>
      </c>
      <c r="L353" s="151"/>
      <c r="M353" s="155"/>
      <c r="T353" s="156"/>
      <c r="AT353" s="152" t="s">
        <v>135</v>
      </c>
      <c r="AU353" s="152" t="s">
        <v>79</v>
      </c>
      <c r="AV353" s="152" t="s">
        <v>131</v>
      </c>
      <c r="AW353" s="152" t="s">
        <v>97</v>
      </c>
      <c r="AX353" s="152" t="s">
        <v>21</v>
      </c>
      <c r="AY353" s="152" t="s">
        <v>124</v>
      </c>
    </row>
    <row r="354" spans="2:63" s="113" customFormat="1" ht="30.75" customHeight="1">
      <c r="B354" s="114"/>
      <c r="D354" s="115" t="s">
        <v>71</v>
      </c>
      <c r="E354" s="122" t="s">
        <v>159</v>
      </c>
      <c r="F354" s="122" t="s">
        <v>478</v>
      </c>
      <c r="J354" s="123">
        <f>$BK$354</f>
        <v>0</v>
      </c>
      <c r="L354" s="114"/>
      <c r="M354" s="118"/>
      <c r="P354" s="119">
        <f>SUM($P$355:$P$394)</f>
        <v>0</v>
      </c>
      <c r="R354" s="119">
        <f>SUM($R$355:$R$394)</f>
        <v>42.178039999999996</v>
      </c>
      <c r="T354" s="120">
        <f>SUM($T$355:$T$394)</f>
        <v>0</v>
      </c>
      <c r="AR354" s="115" t="s">
        <v>21</v>
      </c>
      <c r="AT354" s="115" t="s">
        <v>71</v>
      </c>
      <c r="AU354" s="115" t="s">
        <v>21</v>
      </c>
      <c r="AY354" s="115" t="s">
        <v>124</v>
      </c>
      <c r="BK354" s="121">
        <f>SUM($BK$355:$BK$394)</f>
        <v>0</v>
      </c>
    </row>
    <row r="355" spans="2:65" s="6" customFormat="1" ht="15.75" customHeight="1">
      <c r="B355" s="22"/>
      <c r="C355" s="124" t="s">
        <v>479</v>
      </c>
      <c r="D355" s="124" t="s">
        <v>126</v>
      </c>
      <c r="E355" s="125" t="s">
        <v>480</v>
      </c>
      <c r="F355" s="126" t="s">
        <v>481</v>
      </c>
      <c r="G355" s="127" t="s">
        <v>129</v>
      </c>
      <c r="H355" s="128">
        <v>129.1</v>
      </c>
      <c r="I355" s="129"/>
      <c r="J355" s="130">
        <f>ROUND($I$355*$H$355,2)</f>
        <v>0</v>
      </c>
      <c r="K355" s="126"/>
      <c r="L355" s="22"/>
      <c r="M355" s="131"/>
      <c r="N355" s="132" t="s">
        <v>43</v>
      </c>
      <c r="P355" s="133">
        <f>$O$355*$H$355</f>
        <v>0</v>
      </c>
      <c r="Q355" s="133">
        <v>0</v>
      </c>
      <c r="R355" s="133">
        <f>$Q$355*$H$355</f>
        <v>0</v>
      </c>
      <c r="S355" s="133">
        <v>0</v>
      </c>
      <c r="T355" s="134">
        <f>$S$355*$H$355</f>
        <v>0</v>
      </c>
      <c r="AR355" s="84" t="s">
        <v>131</v>
      </c>
      <c r="AT355" s="84" t="s">
        <v>126</v>
      </c>
      <c r="AU355" s="84" t="s">
        <v>79</v>
      </c>
      <c r="AY355" s="6" t="s">
        <v>124</v>
      </c>
      <c r="BE355" s="135">
        <f>IF($N$355="základní",$J$355,0)</f>
        <v>0</v>
      </c>
      <c r="BF355" s="135">
        <f>IF($N$355="snížená",$J$355,0)</f>
        <v>0</v>
      </c>
      <c r="BG355" s="135">
        <f>IF($N$355="zákl. přenesená",$J$355,0)</f>
        <v>0</v>
      </c>
      <c r="BH355" s="135">
        <f>IF($N$355="sníž. přenesená",$J$355,0)</f>
        <v>0</v>
      </c>
      <c r="BI355" s="135">
        <f>IF($N$355="nulová",$J$355,0)</f>
        <v>0</v>
      </c>
      <c r="BJ355" s="84" t="s">
        <v>21</v>
      </c>
      <c r="BK355" s="135">
        <f>ROUND($I$355*$H$355,2)</f>
        <v>0</v>
      </c>
      <c r="BL355" s="84" t="s">
        <v>131</v>
      </c>
      <c r="BM355" s="84" t="s">
        <v>482</v>
      </c>
    </row>
    <row r="356" spans="2:47" s="6" customFormat="1" ht="16.5" customHeight="1">
      <c r="B356" s="22"/>
      <c r="D356" s="136" t="s">
        <v>133</v>
      </c>
      <c r="F356" s="137" t="s">
        <v>483</v>
      </c>
      <c r="L356" s="22"/>
      <c r="M356" s="48"/>
      <c r="T356" s="49"/>
      <c r="AT356" s="6" t="s">
        <v>133</v>
      </c>
      <c r="AU356" s="6" t="s">
        <v>79</v>
      </c>
    </row>
    <row r="357" spans="2:47" s="6" customFormat="1" ht="30.75" customHeight="1">
      <c r="B357" s="22"/>
      <c r="D357" s="139" t="s">
        <v>140</v>
      </c>
      <c r="F357" s="145" t="s">
        <v>141</v>
      </c>
      <c r="L357" s="22"/>
      <c r="M357" s="48"/>
      <c r="T357" s="49"/>
      <c r="AT357" s="6" t="s">
        <v>140</v>
      </c>
      <c r="AU357" s="6" t="s">
        <v>79</v>
      </c>
    </row>
    <row r="358" spans="2:51" s="6" customFormat="1" ht="15.75" customHeight="1">
      <c r="B358" s="146"/>
      <c r="D358" s="139" t="s">
        <v>135</v>
      </c>
      <c r="E358" s="147"/>
      <c r="F358" s="148" t="s">
        <v>484</v>
      </c>
      <c r="H358" s="147"/>
      <c r="L358" s="146"/>
      <c r="M358" s="149"/>
      <c r="T358" s="150"/>
      <c r="AT358" s="147" t="s">
        <v>135</v>
      </c>
      <c r="AU358" s="147" t="s">
        <v>79</v>
      </c>
      <c r="AV358" s="147" t="s">
        <v>21</v>
      </c>
      <c r="AW358" s="147" t="s">
        <v>97</v>
      </c>
      <c r="AX358" s="147" t="s">
        <v>72</v>
      </c>
      <c r="AY358" s="147" t="s">
        <v>124</v>
      </c>
    </row>
    <row r="359" spans="2:51" s="6" customFormat="1" ht="15.75" customHeight="1">
      <c r="B359" s="138"/>
      <c r="D359" s="139" t="s">
        <v>135</v>
      </c>
      <c r="E359" s="140"/>
      <c r="F359" s="141" t="s">
        <v>485</v>
      </c>
      <c r="H359" s="142">
        <v>129.1</v>
      </c>
      <c r="L359" s="138"/>
      <c r="M359" s="143"/>
      <c r="T359" s="144"/>
      <c r="AT359" s="140" t="s">
        <v>135</v>
      </c>
      <c r="AU359" s="140" t="s">
        <v>79</v>
      </c>
      <c r="AV359" s="140" t="s">
        <v>79</v>
      </c>
      <c r="AW359" s="140" t="s">
        <v>97</v>
      </c>
      <c r="AX359" s="140" t="s">
        <v>21</v>
      </c>
      <c r="AY359" s="140" t="s">
        <v>124</v>
      </c>
    </row>
    <row r="360" spans="2:65" s="6" customFormat="1" ht="15.75" customHeight="1">
      <c r="B360" s="22"/>
      <c r="C360" s="124" t="s">
        <v>486</v>
      </c>
      <c r="D360" s="124" t="s">
        <v>126</v>
      </c>
      <c r="E360" s="125" t="s">
        <v>487</v>
      </c>
      <c r="F360" s="126" t="s">
        <v>488</v>
      </c>
      <c r="G360" s="127" t="s">
        <v>129</v>
      </c>
      <c r="H360" s="128">
        <v>318</v>
      </c>
      <c r="I360" s="129"/>
      <c r="J360" s="130">
        <f>ROUND($I$360*$H$360,2)</f>
        <v>0</v>
      </c>
      <c r="K360" s="126"/>
      <c r="L360" s="22"/>
      <c r="M360" s="131"/>
      <c r="N360" s="132" t="s">
        <v>43</v>
      </c>
      <c r="P360" s="133">
        <f>$O$360*$H$360</f>
        <v>0</v>
      </c>
      <c r="Q360" s="133">
        <v>0</v>
      </c>
      <c r="R360" s="133">
        <f>$Q$360*$H$360</f>
        <v>0</v>
      </c>
      <c r="S360" s="133">
        <v>0</v>
      </c>
      <c r="T360" s="134">
        <f>$S$360*$H$360</f>
        <v>0</v>
      </c>
      <c r="AR360" s="84" t="s">
        <v>131</v>
      </c>
      <c r="AT360" s="84" t="s">
        <v>126</v>
      </c>
      <c r="AU360" s="84" t="s">
        <v>79</v>
      </c>
      <c r="AY360" s="6" t="s">
        <v>124</v>
      </c>
      <c r="BE360" s="135">
        <f>IF($N$360="základní",$J$360,0)</f>
        <v>0</v>
      </c>
      <c r="BF360" s="135">
        <f>IF($N$360="snížená",$J$360,0)</f>
        <v>0</v>
      </c>
      <c r="BG360" s="135">
        <f>IF($N$360="zákl. přenesená",$J$360,0)</f>
        <v>0</v>
      </c>
      <c r="BH360" s="135">
        <f>IF($N$360="sníž. přenesená",$J$360,0)</f>
        <v>0</v>
      </c>
      <c r="BI360" s="135">
        <f>IF($N$360="nulová",$J$360,0)</f>
        <v>0</v>
      </c>
      <c r="BJ360" s="84" t="s">
        <v>21</v>
      </c>
      <c r="BK360" s="135">
        <f>ROUND($I$360*$H$360,2)</f>
        <v>0</v>
      </c>
      <c r="BL360" s="84" t="s">
        <v>131</v>
      </c>
      <c r="BM360" s="84" t="s">
        <v>489</v>
      </c>
    </row>
    <row r="361" spans="2:47" s="6" customFormat="1" ht="16.5" customHeight="1">
      <c r="B361" s="22"/>
      <c r="D361" s="136" t="s">
        <v>133</v>
      </c>
      <c r="F361" s="137" t="s">
        <v>483</v>
      </c>
      <c r="L361" s="22"/>
      <c r="M361" s="48"/>
      <c r="T361" s="49"/>
      <c r="AT361" s="6" t="s">
        <v>133</v>
      </c>
      <c r="AU361" s="6" t="s">
        <v>79</v>
      </c>
    </row>
    <row r="362" spans="2:47" s="6" customFormat="1" ht="30.75" customHeight="1">
      <c r="B362" s="22"/>
      <c r="D362" s="139" t="s">
        <v>140</v>
      </c>
      <c r="F362" s="145" t="s">
        <v>141</v>
      </c>
      <c r="L362" s="22"/>
      <c r="M362" s="48"/>
      <c r="T362" s="49"/>
      <c r="AT362" s="6" t="s">
        <v>140</v>
      </c>
      <c r="AU362" s="6" t="s">
        <v>79</v>
      </c>
    </row>
    <row r="363" spans="2:51" s="6" customFormat="1" ht="15.75" customHeight="1">
      <c r="B363" s="146"/>
      <c r="D363" s="139" t="s">
        <v>135</v>
      </c>
      <c r="E363" s="147"/>
      <c r="F363" s="148" t="s">
        <v>484</v>
      </c>
      <c r="H363" s="147"/>
      <c r="L363" s="146"/>
      <c r="M363" s="149"/>
      <c r="T363" s="150"/>
      <c r="AT363" s="147" t="s">
        <v>135</v>
      </c>
      <c r="AU363" s="147" t="s">
        <v>79</v>
      </c>
      <c r="AV363" s="147" t="s">
        <v>21</v>
      </c>
      <c r="AW363" s="147" t="s">
        <v>97</v>
      </c>
      <c r="AX363" s="147" t="s">
        <v>72</v>
      </c>
      <c r="AY363" s="147" t="s">
        <v>124</v>
      </c>
    </row>
    <row r="364" spans="2:51" s="6" customFormat="1" ht="15.75" customHeight="1">
      <c r="B364" s="138"/>
      <c r="D364" s="139" t="s">
        <v>135</v>
      </c>
      <c r="E364" s="140"/>
      <c r="F364" s="141" t="s">
        <v>490</v>
      </c>
      <c r="H364" s="142">
        <v>318</v>
      </c>
      <c r="L364" s="138"/>
      <c r="M364" s="143"/>
      <c r="T364" s="144"/>
      <c r="AT364" s="140" t="s">
        <v>135</v>
      </c>
      <c r="AU364" s="140" t="s">
        <v>79</v>
      </c>
      <c r="AV364" s="140" t="s">
        <v>79</v>
      </c>
      <c r="AW364" s="140" t="s">
        <v>97</v>
      </c>
      <c r="AX364" s="140" t="s">
        <v>21</v>
      </c>
      <c r="AY364" s="140" t="s">
        <v>124</v>
      </c>
    </row>
    <row r="365" spans="2:65" s="6" customFormat="1" ht="15.75" customHeight="1">
      <c r="B365" s="22"/>
      <c r="C365" s="124" t="s">
        <v>491</v>
      </c>
      <c r="D365" s="124" t="s">
        <v>126</v>
      </c>
      <c r="E365" s="125" t="s">
        <v>492</v>
      </c>
      <c r="F365" s="126" t="s">
        <v>493</v>
      </c>
      <c r="G365" s="127" t="s">
        <v>129</v>
      </c>
      <c r="H365" s="128">
        <v>229.2</v>
      </c>
      <c r="I365" s="129"/>
      <c r="J365" s="130">
        <f>ROUND($I$365*$H$365,2)</f>
        <v>0</v>
      </c>
      <c r="K365" s="126" t="s">
        <v>130</v>
      </c>
      <c r="L365" s="22"/>
      <c r="M365" s="131"/>
      <c r="N365" s="132" t="s">
        <v>43</v>
      </c>
      <c r="P365" s="133">
        <f>$O$365*$H$365</f>
        <v>0</v>
      </c>
      <c r="Q365" s="133">
        <v>0</v>
      </c>
      <c r="R365" s="133">
        <f>$Q$365*$H$365</f>
        <v>0</v>
      </c>
      <c r="S365" s="133">
        <v>0</v>
      </c>
      <c r="T365" s="134">
        <f>$S$365*$H$365</f>
        <v>0</v>
      </c>
      <c r="AR365" s="84" t="s">
        <v>131</v>
      </c>
      <c r="AT365" s="84" t="s">
        <v>126</v>
      </c>
      <c r="AU365" s="84" t="s">
        <v>79</v>
      </c>
      <c r="AY365" s="6" t="s">
        <v>124</v>
      </c>
      <c r="BE365" s="135">
        <f>IF($N$365="základní",$J$365,0)</f>
        <v>0</v>
      </c>
      <c r="BF365" s="135">
        <f>IF($N$365="snížená",$J$365,0)</f>
        <v>0</v>
      </c>
      <c r="BG365" s="135">
        <f>IF($N$365="zákl. přenesená",$J$365,0)</f>
        <v>0</v>
      </c>
      <c r="BH365" s="135">
        <f>IF($N$365="sníž. přenesená",$J$365,0)</f>
        <v>0</v>
      </c>
      <c r="BI365" s="135">
        <f>IF($N$365="nulová",$J$365,0)</f>
        <v>0</v>
      </c>
      <c r="BJ365" s="84" t="s">
        <v>21</v>
      </c>
      <c r="BK365" s="135">
        <f>ROUND($I$365*$H$365,2)</f>
        <v>0</v>
      </c>
      <c r="BL365" s="84" t="s">
        <v>131</v>
      </c>
      <c r="BM365" s="84" t="s">
        <v>494</v>
      </c>
    </row>
    <row r="366" spans="2:47" s="6" customFormat="1" ht="16.5" customHeight="1">
      <c r="B366" s="22"/>
      <c r="D366" s="136" t="s">
        <v>133</v>
      </c>
      <c r="F366" s="137" t="s">
        <v>495</v>
      </c>
      <c r="L366" s="22"/>
      <c r="M366" s="48"/>
      <c r="T366" s="49"/>
      <c r="AT366" s="6" t="s">
        <v>133</v>
      </c>
      <c r="AU366" s="6" t="s">
        <v>79</v>
      </c>
    </row>
    <row r="367" spans="2:51" s="6" customFormat="1" ht="15.75" customHeight="1">
      <c r="B367" s="138"/>
      <c r="D367" s="139" t="s">
        <v>135</v>
      </c>
      <c r="E367" s="140"/>
      <c r="F367" s="141" t="s">
        <v>496</v>
      </c>
      <c r="H367" s="142">
        <v>229.2</v>
      </c>
      <c r="L367" s="138"/>
      <c r="M367" s="143"/>
      <c r="T367" s="144"/>
      <c r="AT367" s="140" t="s">
        <v>135</v>
      </c>
      <c r="AU367" s="140" t="s">
        <v>79</v>
      </c>
      <c r="AV367" s="140" t="s">
        <v>79</v>
      </c>
      <c r="AW367" s="140" t="s">
        <v>97</v>
      </c>
      <c r="AX367" s="140" t="s">
        <v>21</v>
      </c>
      <c r="AY367" s="140" t="s">
        <v>124</v>
      </c>
    </row>
    <row r="368" spans="2:65" s="6" customFormat="1" ht="15.75" customHeight="1">
      <c r="B368" s="22"/>
      <c r="C368" s="124" t="s">
        <v>497</v>
      </c>
      <c r="D368" s="124" t="s">
        <v>126</v>
      </c>
      <c r="E368" s="125" t="s">
        <v>498</v>
      </c>
      <c r="F368" s="126" t="s">
        <v>499</v>
      </c>
      <c r="G368" s="127" t="s">
        <v>129</v>
      </c>
      <c r="H368" s="128">
        <v>318</v>
      </c>
      <c r="I368" s="129"/>
      <c r="J368" s="130">
        <f>ROUND($I$368*$H$368,2)</f>
        <v>0</v>
      </c>
      <c r="K368" s="126" t="s">
        <v>130</v>
      </c>
      <c r="L368" s="22"/>
      <c r="M368" s="131"/>
      <c r="N368" s="132" t="s">
        <v>43</v>
      </c>
      <c r="P368" s="133">
        <f>$O$368*$H$368</f>
        <v>0</v>
      </c>
      <c r="Q368" s="133">
        <v>0</v>
      </c>
      <c r="R368" s="133">
        <f>$Q$368*$H$368</f>
        <v>0</v>
      </c>
      <c r="S368" s="133">
        <v>0</v>
      </c>
      <c r="T368" s="134">
        <f>$S$368*$H$368</f>
        <v>0</v>
      </c>
      <c r="AR368" s="84" t="s">
        <v>131</v>
      </c>
      <c r="AT368" s="84" t="s">
        <v>126</v>
      </c>
      <c r="AU368" s="84" t="s">
        <v>79</v>
      </c>
      <c r="AY368" s="6" t="s">
        <v>124</v>
      </c>
      <c r="BE368" s="135">
        <f>IF($N$368="základní",$J$368,0)</f>
        <v>0</v>
      </c>
      <c r="BF368" s="135">
        <f>IF($N$368="snížená",$J$368,0)</f>
        <v>0</v>
      </c>
      <c r="BG368" s="135">
        <f>IF($N$368="zákl. přenesená",$J$368,0)</f>
        <v>0</v>
      </c>
      <c r="BH368" s="135">
        <f>IF($N$368="sníž. přenesená",$J$368,0)</f>
        <v>0</v>
      </c>
      <c r="BI368" s="135">
        <f>IF($N$368="nulová",$J$368,0)</f>
        <v>0</v>
      </c>
      <c r="BJ368" s="84" t="s">
        <v>21</v>
      </c>
      <c r="BK368" s="135">
        <f>ROUND($I$368*$H$368,2)</f>
        <v>0</v>
      </c>
      <c r="BL368" s="84" t="s">
        <v>131</v>
      </c>
      <c r="BM368" s="84" t="s">
        <v>500</v>
      </c>
    </row>
    <row r="369" spans="2:47" s="6" customFormat="1" ht="27" customHeight="1">
      <c r="B369" s="22"/>
      <c r="D369" s="136" t="s">
        <v>133</v>
      </c>
      <c r="F369" s="137" t="s">
        <v>501</v>
      </c>
      <c r="L369" s="22"/>
      <c r="M369" s="48"/>
      <c r="T369" s="49"/>
      <c r="AT369" s="6" t="s">
        <v>133</v>
      </c>
      <c r="AU369" s="6" t="s">
        <v>79</v>
      </c>
    </row>
    <row r="370" spans="2:65" s="6" customFormat="1" ht="15.75" customHeight="1">
      <c r="B370" s="22"/>
      <c r="C370" s="124" t="s">
        <v>502</v>
      </c>
      <c r="D370" s="124" t="s">
        <v>126</v>
      </c>
      <c r="E370" s="125" t="s">
        <v>503</v>
      </c>
      <c r="F370" s="126" t="s">
        <v>504</v>
      </c>
      <c r="G370" s="127" t="s">
        <v>129</v>
      </c>
      <c r="H370" s="128">
        <v>504.2</v>
      </c>
      <c r="I370" s="129"/>
      <c r="J370" s="130">
        <f>ROUND($I$370*$H$370,2)</f>
        <v>0</v>
      </c>
      <c r="K370" s="126" t="s">
        <v>130</v>
      </c>
      <c r="L370" s="22"/>
      <c r="M370" s="131"/>
      <c r="N370" s="132" t="s">
        <v>43</v>
      </c>
      <c r="P370" s="133">
        <f>$O$370*$H$370</f>
        <v>0</v>
      </c>
      <c r="Q370" s="133">
        <v>0.00061</v>
      </c>
      <c r="R370" s="133">
        <f>$Q$370*$H$370</f>
        <v>0.307562</v>
      </c>
      <c r="S370" s="133">
        <v>0</v>
      </c>
      <c r="T370" s="134">
        <f>$S$370*$H$370</f>
        <v>0</v>
      </c>
      <c r="AR370" s="84" t="s">
        <v>131</v>
      </c>
      <c r="AT370" s="84" t="s">
        <v>126</v>
      </c>
      <c r="AU370" s="84" t="s">
        <v>79</v>
      </c>
      <c r="AY370" s="6" t="s">
        <v>124</v>
      </c>
      <c r="BE370" s="135">
        <f>IF($N$370="základní",$J$370,0)</f>
        <v>0</v>
      </c>
      <c r="BF370" s="135">
        <f>IF($N$370="snížená",$J$370,0)</f>
        <v>0</v>
      </c>
      <c r="BG370" s="135">
        <f>IF($N$370="zákl. přenesená",$J$370,0)</f>
        <v>0</v>
      </c>
      <c r="BH370" s="135">
        <f>IF($N$370="sníž. přenesená",$J$370,0)</f>
        <v>0</v>
      </c>
      <c r="BI370" s="135">
        <f>IF($N$370="nulová",$J$370,0)</f>
        <v>0</v>
      </c>
      <c r="BJ370" s="84" t="s">
        <v>21</v>
      </c>
      <c r="BK370" s="135">
        <f>ROUND($I$370*$H$370,2)</f>
        <v>0</v>
      </c>
      <c r="BL370" s="84" t="s">
        <v>131</v>
      </c>
      <c r="BM370" s="84" t="s">
        <v>505</v>
      </c>
    </row>
    <row r="371" spans="2:47" s="6" customFormat="1" ht="16.5" customHeight="1">
      <c r="B371" s="22"/>
      <c r="D371" s="136" t="s">
        <v>133</v>
      </c>
      <c r="F371" s="137" t="s">
        <v>506</v>
      </c>
      <c r="L371" s="22"/>
      <c r="M371" s="48"/>
      <c r="T371" s="49"/>
      <c r="AT371" s="6" t="s">
        <v>133</v>
      </c>
      <c r="AU371" s="6" t="s">
        <v>79</v>
      </c>
    </row>
    <row r="372" spans="2:65" s="6" customFormat="1" ht="15.75" customHeight="1">
      <c r="B372" s="22"/>
      <c r="C372" s="124" t="s">
        <v>507</v>
      </c>
      <c r="D372" s="124" t="s">
        <v>126</v>
      </c>
      <c r="E372" s="125" t="s">
        <v>508</v>
      </c>
      <c r="F372" s="126" t="s">
        <v>509</v>
      </c>
      <c r="G372" s="127" t="s">
        <v>129</v>
      </c>
      <c r="H372" s="128">
        <v>504.2</v>
      </c>
      <c r="I372" s="129"/>
      <c r="J372" s="130">
        <f>ROUND($I$372*$H$372,2)</f>
        <v>0</v>
      </c>
      <c r="K372" s="126" t="s">
        <v>130</v>
      </c>
      <c r="L372" s="22"/>
      <c r="M372" s="131"/>
      <c r="N372" s="132" t="s">
        <v>43</v>
      </c>
      <c r="P372" s="133">
        <f>$O$372*$H$372</f>
        <v>0</v>
      </c>
      <c r="Q372" s="133">
        <v>0</v>
      </c>
      <c r="R372" s="133">
        <f>$Q$372*$H$372</f>
        <v>0</v>
      </c>
      <c r="S372" s="133">
        <v>0</v>
      </c>
      <c r="T372" s="134">
        <f>$S$372*$H$372</f>
        <v>0</v>
      </c>
      <c r="AR372" s="84" t="s">
        <v>131</v>
      </c>
      <c r="AT372" s="84" t="s">
        <v>126</v>
      </c>
      <c r="AU372" s="84" t="s">
        <v>79</v>
      </c>
      <c r="AY372" s="6" t="s">
        <v>124</v>
      </c>
      <c r="BE372" s="135">
        <f>IF($N$372="základní",$J$372,0)</f>
        <v>0</v>
      </c>
      <c r="BF372" s="135">
        <f>IF($N$372="snížená",$J$372,0)</f>
        <v>0</v>
      </c>
      <c r="BG372" s="135">
        <f>IF($N$372="zákl. přenesená",$J$372,0)</f>
        <v>0</v>
      </c>
      <c r="BH372" s="135">
        <f>IF($N$372="sníž. přenesená",$J$372,0)</f>
        <v>0</v>
      </c>
      <c r="BI372" s="135">
        <f>IF($N$372="nulová",$J$372,0)</f>
        <v>0</v>
      </c>
      <c r="BJ372" s="84" t="s">
        <v>21</v>
      </c>
      <c r="BK372" s="135">
        <f>ROUND($I$372*$H$372,2)</f>
        <v>0</v>
      </c>
      <c r="BL372" s="84" t="s">
        <v>131</v>
      </c>
      <c r="BM372" s="84" t="s">
        <v>510</v>
      </c>
    </row>
    <row r="373" spans="2:47" s="6" customFormat="1" ht="27" customHeight="1">
      <c r="B373" s="22"/>
      <c r="D373" s="136" t="s">
        <v>133</v>
      </c>
      <c r="F373" s="137" t="s">
        <v>511</v>
      </c>
      <c r="L373" s="22"/>
      <c r="M373" s="48"/>
      <c r="T373" s="49"/>
      <c r="AT373" s="6" t="s">
        <v>133</v>
      </c>
      <c r="AU373" s="6" t="s">
        <v>79</v>
      </c>
    </row>
    <row r="374" spans="2:51" s="6" customFormat="1" ht="15.75" customHeight="1">
      <c r="B374" s="146"/>
      <c r="D374" s="139" t="s">
        <v>135</v>
      </c>
      <c r="E374" s="147"/>
      <c r="F374" s="148" t="s">
        <v>512</v>
      </c>
      <c r="H374" s="147"/>
      <c r="L374" s="146"/>
      <c r="M374" s="149"/>
      <c r="T374" s="150"/>
      <c r="AT374" s="147" t="s">
        <v>135</v>
      </c>
      <c r="AU374" s="147" t="s">
        <v>79</v>
      </c>
      <c r="AV374" s="147" t="s">
        <v>21</v>
      </c>
      <c r="AW374" s="147" t="s">
        <v>97</v>
      </c>
      <c r="AX374" s="147" t="s">
        <v>72</v>
      </c>
      <c r="AY374" s="147" t="s">
        <v>124</v>
      </c>
    </row>
    <row r="375" spans="2:51" s="6" customFormat="1" ht="15.75" customHeight="1">
      <c r="B375" s="138"/>
      <c r="D375" s="139" t="s">
        <v>135</v>
      </c>
      <c r="E375" s="140"/>
      <c r="F375" s="141" t="s">
        <v>513</v>
      </c>
      <c r="H375" s="142">
        <v>186.2</v>
      </c>
      <c r="L375" s="138"/>
      <c r="M375" s="143"/>
      <c r="T375" s="144"/>
      <c r="AT375" s="140" t="s">
        <v>135</v>
      </c>
      <c r="AU375" s="140" t="s">
        <v>79</v>
      </c>
      <c r="AV375" s="140" t="s">
        <v>79</v>
      </c>
      <c r="AW375" s="140" t="s">
        <v>97</v>
      </c>
      <c r="AX375" s="140" t="s">
        <v>72</v>
      </c>
      <c r="AY375" s="140" t="s">
        <v>124</v>
      </c>
    </row>
    <row r="376" spans="2:51" s="6" customFormat="1" ht="15.75" customHeight="1">
      <c r="B376" s="146"/>
      <c r="D376" s="139" t="s">
        <v>135</v>
      </c>
      <c r="E376" s="147"/>
      <c r="F376" s="148" t="s">
        <v>514</v>
      </c>
      <c r="H376" s="147"/>
      <c r="L376" s="146"/>
      <c r="M376" s="149"/>
      <c r="T376" s="150"/>
      <c r="AT376" s="147" t="s">
        <v>135</v>
      </c>
      <c r="AU376" s="147" t="s">
        <v>79</v>
      </c>
      <c r="AV376" s="147" t="s">
        <v>21</v>
      </c>
      <c r="AW376" s="147" t="s">
        <v>97</v>
      </c>
      <c r="AX376" s="147" t="s">
        <v>72</v>
      </c>
      <c r="AY376" s="147" t="s">
        <v>124</v>
      </c>
    </row>
    <row r="377" spans="2:51" s="6" customFormat="1" ht="15.75" customHeight="1">
      <c r="B377" s="138"/>
      <c r="D377" s="139" t="s">
        <v>135</v>
      </c>
      <c r="E377" s="140"/>
      <c r="F377" s="141" t="s">
        <v>490</v>
      </c>
      <c r="H377" s="142">
        <v>318</v>
      </c>
      <c r="L377" s="138"/>
      <c r="M377" s="143"/>
      <c r="T377" s="144"/>
      <c r="AT377" s="140" t="s">
        <v>135</v>
      </c>
      <c r="AU377" s="140" t="s">
        <v>79</v>
      </c>
      <c r="AV377" s="140" t="s">
        <v>79</v>
      </c>
      <c r="AW377" s="140" t="s">
        <v>97</v>
      </c>
      <c r="AX377" s="140" t="s">
        <v>72</v>
      </c>
      <c r="AY377" s="140" t="s">
        <v>124</v>
      </c>
    </row>
    <row r="378" spans="2:51" s="6" customFormat="1" ht="15.75" customHeight="1">
      <c r="B378" s="151"/>
      <c r="D378" s="139" t="s">
        <v>135</v>
      </c>
      <c r="E378" s="152"/>
      <c r="F378" s="153" t="s">
        <v>145</v>
      </c>
      <c r="H378" s="154">
        <v>504.2</v>
      </c>
      <c r="L378" s="151"/>
      <c r="M378" s="155"/>
      <c r="T378" s="156"/>
      <c r="AT378" s="152" t="s">
        <v>135</v>
      </c>
      <c r="AU378" s="152" t="s">
        <v>79</v>
      </c>
      <c r="AV378" s="152" t="s">
        <v>131</v>
      </c>
      <c r="AW378" s="152" t="s">
        <v>97</v>
      </c>
      <c r="AX378" s="152" t="s">
        <v>21</v>
      </c>
      <c r="AY378" s="152" t="s">
        <v>124</v>
      </c>
    </row>
    <row r="379" spans="2:65" s="6" customFormat="1" ht="15.75" customHeight="1">
      <c r="B379" s="22"/>
      <c r="C379" s="124" t="s">
        <v>515</v>
      </c>
      <c r="D379" s="124" t="s">
        <v>126</v>
      </c>
      <c r="E379" s="125" t="s">
        <v>516</v>
      </c>
      <c r="F379" s="126" t="s">
        <v>517</v>
      </c>
      <c r="G379" s="127" t="s">
        <v>129</v>
      </c>
      <c r="H379" s="128">
        <v>138.6</v>
      </c>
      <c r="I379" s="129"/>
      <c r="J379" s="130">
        <f>ROUND($I$379*$H$379,2)</f>
        <v>0</v>
      </c>
      <c r="K379" s="126" t="s">
        <v>130</v>
      </c>
      <c r="L379" s="22"/>
      <c r="M379" s="131"/>
      <c r="N379" s="132" t="s">
        <v>43</v>
      </c>
      <c r="P379" s="133">
        <f>$O$379*$H$379</f>
        <v>0</v>
      </c>
      <c r="Q379" s="133">
        <v>0.08425</v>
      </c>
      <c r="R379" s="133">
        <f>$Q$379*$H$379</f>
        <v>11.67705</v>
      </c>
      <c r="S379" s="133">
        <v>0</v>
      </c>
      <c r="T379" s="134">
        <f>$S$379*$H$379</f>
        <v>0</v>
      </c>
      <c r="AR379" s="84" t="s">
        <v>131</v>
      </c>
      <c r="AT379" s="84" t="s">
        <v>126</v>
      </c>
      <c r="AU379" s="84" t="s">
        <v>79</v>
      </c>
      <c r="AY379" s="6" t="s">
        <v>124</v>
      </c>
      <c r="BE379" s="135">
        <f>IF($N$379="základní",$J$379,0)</f>
        <v>0</v>
      </c>
      <c r="BF379" s="135">
        <f>IF($N$379="snížená",$J$379,0)</f>
        <v>0</v>
      </c>
      <c r="BG379" s="135">
        <f>IF($N$379="zákl. přenesená",$J$379,0)</f>
        <v>0</v>
      </c>
      <c r="BH379" s="135">
        <f>IF($N$379="sníž. přenesená",$J$379,0)</f>
        <v>0</v>
      </c>
      <c r="BI379" s="135">
        <f>IF($N$379="nulová",$J$379,0)</f>
        <v>0</v>
      </c>
      <c r="BJ379" s="84" t="s">
        <v>21</v>
      </c>
      <c r="BK379" s="135">
        <f>ROUND($I$379*$H$379,2)</f>
        <v>0</v>
      </c>
      <c r="BL379" s="84" t="s">
        <v>131</v>
      </c>
      <c r="BM379" s="84" t="s">
        <v>518</v>
      </c>
    </row>
    <row r="380" spans="2:47" s="6" customFormat="1" ht="38.25" customHeight="1">
      <c r="B380" s="22"/>
      <c r="D380" s="136" t="s">
        <v>133</v>
      </c>
      <c r="F380" s="137" t="s">
        <v>519</v>
      </c>
      <c r="L380" s="22"/>
      <c r="M380" s="48"/>
      <c r="T380" s="49"/>
      <c r="AT380" s="6" t="s">
        <v>133</v>
      </c>
      <c r="AU380" s="6" t="s">
        <v>79</v>
      </c>
    </row>
    <row r="381" spans="2:47" s="6" customFormat="1" ht="30.75" customHeight="1">
      <c r="B381" s="22"/>
      <c r="D381" s="139" t="s">
        <v>140</v>
      </c>
      <c r="F381" s="145" t="s">
        <v>141</v>
      </c>
      <c r="L381" s="22"/>
      <c r="M381" s="48"/>
      <c r="T381" s="49"/>
      <c r="AT381" s="6" t="s">
        <v>140</v>
      </c>
      <c r="AU381" s="6" t="s">
        <v>79</v>
      </c>
    </row>
    <row r="382" spans="2:51" s="6" customFormat="1" ht="15.75" customHeight="1">
      <c r="B382" s="146"/>
      <c r="D382" s="139" t="s">
        <v>135</v>
      </c>
      <c r="E382" s="147"/>
      <c r="F382" s="148" t="s">
        <v>520</v>
      </c>
      <c r="H382" s="147"/>
      <c r="L382" s="146"/>
      <c r="M382" s="149"/>
      <c r="T382" s="150"/>
      <c r="AT382" s="147" t="s">
        <v>135</v>
      </c>
      <c r="AU382" s="147" t="s">
        <v>79</v>
      </c>
      <c r="AV382" s="147" t="s">
        <v>21</v>
      </c>
      <c r="AW382" s="147" t="s">
        <v>97</v>
      </c>
      <c r="AX382" s="147" t="s">
        <v>72</v>
      </c>
      <c r="AY382" s="147" t="s">
        <v>124</v>
      </c>
    </row>
    <row r="383" spans="2:51" s="6" customFormat="1" ht="15.75" customHeight="1">
      <c r="B383" s="138"/>
      <c r="D383" s="139" t="s">
        <v>135</v>
      </c>
      <c r="E383" s="140"/>
      <c r="F383" s="141" t="s">
        <v>521</v>
      </c>
      <c r="H383" s="142">
        <v>138.6</v>
      </c>
      <c r="L383" s="138"/>
      <c r="M383" s="143"/>
      <c r="T383" s="144"/>
      <c r="AT383" s="140" t="s">
        <v>135</v>
      </c>
      <c r="AU383" s="140" t="s">
        <v>79</v>
      </c>
      <c r="AV383" s="140" t="s">
        <v>79</v>
      </c>
      <c r="AW383" s="140" t="s">
        <v>97</v>
      </c>
      <c r="AX383" s="140" t="s">
        <v>21</v>
      </c>
      <c r="AY383" s="140" t="s">
        <v>124</v>
      </c>
    </row>
    <row r="384" spans="2:65" s="6" customFormat="1" ht="15.75" customHeight="1">
      <c r="B384" s="22"/>
      <c r="C384" s="163" t="s">
        <v>522</v>
      </c>
      <c r="D384" s="163" t="s">
        <v>305</v>
      </c>
      <c r="E384" s="164" t="s">
        <v>523</v>
      </c>
      <c r="F384" s="165" t="s">
        <v>524</v>
      </c>
      <c r="G384" s="166" t="s">
        <v>129</v>
      </c>
      <c r="H384" s="167">
        <v>145.53</v>
      </c>
      <c r="I384" s="168"/>
      <c r="J384" s="169">
        <f>ROUND($I$384*$H$384,2)</f>
        <v>0</v>
      </c>
      <c r="K384" s="165" t="s">
        <v>130</v>
      </c>
      <c r="L384" s="170"/>
      <c r="M384" s="171"/>
      <c r="N384" s="172" t="s">
        <v>43</v>
      </c>
      <c r="P384" s="133">
        <f>$O$384*$H$384</f>
        <v>0</v>
      </c>
      <c r="Q384" s="133">
        <v>0.14</v>
      </c>
      <c r="R384" s="133">
        <f>$Q$384*$H$384</f>
        <v>20.374200000000002</v>
      </c>
      <c r="S384" s="133">
        <v>0</v>
      </c>
      <c r="T384" s="134">
        <f>$S$384*$H$384</f>
        <v>0</v>
      </c>
      <c r="AR384" s="84" t="s">
        <v>181</v>
      </c>
      <c r="AT384" s="84" t="s">
        <v>305</v>
      </c>
      <c r="AU384" s="84" t="s">
        <v>79</v>
      </c>
      <c r="AY384" s="6" t="s">
        <v>124</v>
      </c>
      <c r="BE384" s="135">
        <f>IF($N$384="základní",$J$384,0)</f>
        <v>0</v>
      </c>
      <c r="BF384" s="135">
        <f>IF($N$384="snížená",$J$384,0)</f>
        <v>0</v>
      </c>
      <c r="BG384" s="135">
        <f>IF($N$384="zákl. přenesená",$J$384,0)</f>
        <v>0</v>
      </c>
      <c r="BH384" s="135">
        <f>IF($N$384="sníž. přenesená",$J$384,0)</f>
        <v>0</v>
      </c>
      <c r="BI384" s="135">
        <f>IF($N$384="nulová",$J$384,0)</f>
        <v>0</v>
      </c>
      <c r="BJ384" s="84" t="s">
        <v>21</v>
      </c>
      <c r="BK384" s="135">
        <f>ROUND($I$384*$H$384,2)</f>
        <v>0</v>
      </c>
      <c r="BL384" s="84" t="s">
        <v>131</v>
      </c>
      <c r="BM384" s="84" t="s">
        <v>525</v>
      </c>
    </row>
    <row r="385" spans="2:47" s="6" customFormat="1" ht="16.5" customHeight="1">
      <c r="B385" s="22"/>
      <c r="D385" s="136" t="s">
        <v>133</v>
      </c>
      <c r="F385" s="137" t="s">
        <v>526</v>
      </c>
      <c r="L385" s="22"/>
      <c r="M385" s="48"/>
      <c r="T385" s="49"/>
      <c r="AT385" s="6" t="s">
        <v>133</v>
      </c>
      <c r="AU385" s="6" t="s">
        <v>79</v>
      </c>
    </row>
    <row r="386" spans="2:51" s="6" customFormat="1" ht="15.75" customHeight="1">
      <c r="B386" s="138"/>
      <c r="D386" s="139" t="s">
        <v>135</v>
      </c>
      <c r="F386" s="141" t="s">
        <v>527</v>
      </c>
      <c r="H386" s="142">
        <v>145.53</v>
      </c>
      <c r="L386" s="138"/>
      <c r="M386" s="143"/>
      <c r="T386" s="144"/>
      <c r="AT386" s="140" t="s">
        <v>135</v>
      </c>
      <c r="AU386" s="140" t="s">
        <v>79</v>
      </c>
      <c r="AV386" s="140" t="s">
        <v>79</v>
      </c>
      <c r="AW386" s="140" t="s">
        <v>72</v>
      </c>
      <c r="AX386" s="140" t="s">
        <v>21</v>
      </c>
      <c r="AY386" s="140" t="s">
        <v>124</v>
      </c>
    </row>
    <row r="387" spans="2:65" s="6" customFormat="1" ht="15.75" customHeight="1">
      <c r="B387" s="22"/>
      <c r="C387" s="124" t="s">
        <v>528</v>
      </c>
      <c r="D387" s="124" t="s">
        <v>126</v>
      </c>
      <c r="E387" s="125" t="s">
        <v>529</v>
      </c>
      <c r="F387" s="126" t="s">
        <v>530</v>
      </c>
      <c r="G387" s="127" t="s">
        <v>129</v>
      </c>
      <c r="H387" s="128">
        <v>90.6</v>
      </c>
      <c r="I387" s="129"/>
      <c r="J387" s="130">
        <f>ROUND($I$387*$H$387,2)</f>
        <v>0</v>
      </c>
      <c r="K387" s="126" t="s">
        <v>130</v>
      </c>
      <c r="L387" s="22"/>
      <c r="M387" s="131"/>
      <c r="N387" s="132" t="s">
        <v>43</v>
      </c>
      <c r="P387" s="133">
        <f>$O$387*$H$387</f>
        <v>0</v>
      </c>
      <c r="Q387" s="133">
        <v>0.08003</v>
      </c>
      <c r="R387" s="133">
        <f>$Q$387*$H$387</f>
        <v>7.250718</v>
      </c>
      <c r="S387" s="133">
        <v>0</v>
      </c>
      <c r="T387" s="134">
        <f>$S$387*$H$387</f>
        <v>0</v>
      </c>
      <c r="AR387" s="84" t="s">
        <v>131</v>
      </c>
      <c r="AT387" s="84" t="s">
        <v>126</v>
      </c>
      <c r="AU387" s="84" t="s">
        <v>79</v>
      </c>
      <c r="AY387" s="6" t="s">
        <v>124</v>
      </c>
      <c r="BE387" s="135">
        <f>IF($N$387="základní",$J$387,0)</f>
        <v>0</v>
      </c>
      <c r="BF387" s="135">
        <f>IF($N$387="snížená",$J$387,0)</f>
        <v>0</v>
      </c>
      <c r="BG387" s="135">
        <f>IF($N$387="zákl. přenesená",$J$387,0)</f>
        <v>0</v>
      </c>
      <c r="BH387" s="135">
        <f>IF($N$387="sníž. přenesená",$J$387,0)</f>
        <v>0</v>
      </c>
      <c r="BI387" s="135">
        <f>IF($N$387="nulová",$J$387,0)</f>
        <v>0</v>
      </c>
      <c r="BJ387" s="84" t="s">
        <v>21</v>
      </c>
      <c r="BK387" s="135">
        <f>ROUND($I$387*$H$387,2)</f>
        <v>0</v>
      </c>
      <c r="BL387" s="84" t="s">
        <v>131</v>
      </c>
      <c r="BM387" s="84" t="s">
        <v>531</v>
      </c>
    </row>
    <row r="388" spans="2:47" s="6" customFormat="1" ht="27" customHeight="1">
      <c r="B388" s="22"/>
      <c r="D388" s="136" t="s">
        <v>133</v>
      </c>
      <c r="F388" s="137" t="s">
        <v>532</v>
      </c>
      <c r="L388" s="22"/>
      <c r="M388" s="48"/>
      <c r="T388" s="49"/>
      <c r="AT388" s="6" t="s">
        <v>133</v>
      </c>
      <c r="AU388" s="6" t="s">
        <v>79</v>
      </c>
    </row>
    <row r="389" spans="2:47" s="6" customFormat="1" ht="30.75" customHeight="1">
      <c r="B389" s="22"/>
      <c r="D389" s="139" t="s">
        <v>140</v>
      </c>
      <c r="F389" s="145" t="s">
        <v>141</v>
      </c>
      <c r="L389" s="22"/>
      <c r="M389" s="48"/>
      <c r="T389" s="49"/>
      <c r="AT389" s="6" t="s">
        <v>140</v>
      </c>
      <c r="AU389" s="6" t="s">
        <v>79</v>
      </c>
    </row>
    <row r="390" spans="2:51" s="6" customFormat="1" ht="15.75" customHeight="1">
      <c r="B390" s="146"/>
      <c r="D390" s="139" t="s">
        <v>135</v>
      </c>
      <c r="E390" s="147"/>
      <c r="F390" s="148" t="s">
        <v>520</v>
      </c>
      <c r="H390" s="147"/>
      <c r="L390" s="146"/>
      <c r="M390" s="149"/>
      <c r="T390" s="150"/>
      <c r="AT390" s="147" t="s">
        <v>135</v>
      </c>
      <c r="AU390" s="147" t="s">
        <v>79</v>
      </c>
      <c r="AV390" s="147" t="s">
        <v>21</v>
      </c>
      <c r="AW390" s="147" t="s">
        <v>97</v>
      </c>
      <c r="AX390" s="147" t="s">
        <v>72</v>
      </c>
      <c r="AY390" s="147" t="s">
        <v>124</v>
      </c>
    </row>
    <row r="391" spans="2:51" s="6" customFormat="1" ht="15.75" customHeight="1">
      <c r="B391" s="138"/>
      <c r="D391" s="139" t="s">
        <v>135</v>
      </c>
      <c r="E391" s="140"/>
      <c r="F391" s="141" t="s">
        <v>533</v>
      </c>
      <c r="H391" s="142">
        <v>90.6</v>
      </c>
      <c r="L391" s="138"/>
      <c r="M391" s="143"/>
      <c r="T391" s="144"/>
      <c r="AT391" s="140" t="s">
        <v>135</v>
      </c>
      <c r="AU391" s="140" t="s">
        <v>79</v>
      </c>
      <c r="AV391" s="140" t="s">
        <v>79</v>
      </c>
      <c r="AW391" s="140" t="s">
        <v>97</v>
      </c>
      <c r="AX391" s="140" t="s">
        <v>21</v>
      </c>
      <c r="AY391" s="140" t="s">
        <v>124</v>
      </c>
    </row>
    <row r="392" spans="2:65" s="6" customFormat="1" ht="15.75" customHeight="1">
      <c r="B392" s="22"/>
      <c r="C392" s="163" t="s">
        <v>534</v>
      </c>
      <c r="D392" s="163" t="s">
        <v>305</v>
      </c>
      <c r="E392" s="164" t="s">
        <v>535</v>
      </c>
      <c r="F392" s="165" t="s">
        <v>536</v>
      </c>
      <c r="G392" s="166" t="s">
        <v>129</v>
      </c>
      <c r="H392" s="167">
        <v>95.13</v>
      </c>
      <c r="I392" s="168"/>
      <c r="J392" s="169">
        <f>ROUND($I$392*$H$392,2)</f>
        <v>0</v>
      </c>
      <c r="K392" s="165"/>
      <c r="L392" s="170"/>
      <c r="M392" s="171"/>
      <c r="N392" s="172" t="s">
        <v>43</v>
      </c>
      <c r="P392" s="133">
        <f>$O$392*$H$392</f>
        <v>0</v>
      </c>
      <c r="Q392" s="133">
        <v>0.027</v>
      </c>
      <c r="R392" s="133">
        <f>$Q$392*$H$392</f>
        <v>2.56851</v>
      </c>
      <c r="S392" s="133">
        <v>0</v>
      </c>
      <c r="T392" s="134">
        <f>$S$392*$H$392</f>
        <v>0</v>
      </c>
      <c r="AR392" s="84" t="s">
        <v>181</v>
      </c>
      <c r="AT392" s="84" t="s">
        <v>305</v>
      </c>
      <c r="AU392" s="84" t="s">
        <v>79</v>
      </c>
      <c r="AY392" s="6" t="s">
        <v>124</v>
      </c>
      <c r="BE392" s="135">
        <f>IF($N$392="základní",$J$392,0)</f>
        <v>0</v>
      </c>
      <c r="BF392" s="135">
        <f>IF($N$392="snížená",$J$392,0)</f>
        <v>0</v>
      </c>
      <c r="BG392" s="135">
        <f>IF($N$392="zákl. přenesená",$J$392,0)</f>
        <v>0</v>
      </c>
      <c r="BH392" s="135">
        <f>IF($N$392="sníž. přenesená",$J$392,0)</f>
        <v>0</v>
      </c>
      <c r="BI392" s="135">
        <f>IF($N$392="nulová",$J$392,0)</f>
        <v>0</v>
      </c>
      <c r="BJ392" s="84" t="s">
        <v>21</v>
      </c>
      <c r="BK392" s="135">
        <f>ROUND($I$392*$H$392,2)</f>
        <v>0</v>
      </c>
      <c r="BL392" s="84" t="s">
        <v>131</v>
      </c>
      <c r="BM392" s="84" t="s">
        <v>537</v>
      </c>
    </row>
    <row r="393" spans="2:47" s="6" customFormat="1" ht="27" customHeight="1">
      <c r="B393" s="22"/>
      <c r="D393" s="136" t="s">
        <v>133</v>
      </c>
      <c r="F393" s="137" t="s">
        <v>538</v>
      </c>
      <c r="L393" s="22"/>
      <c r="M393" s="48"/>
      <c r="T393" s="49"/>
      <c r="AT393" s="6" t="s">
        <v>133</v>
      </c>
      <c r="AU393" s="6" t="s">
        <v>79</v>
      </c>
    </row>
    <row r="394" spans="2:51" s="6" customFormat="1" ht="15.75" customHeight="1">
      <c r="B394" s="138"/>
      <c r="D394" s="139" t="s">
        <v>135</v>
      </c>
      <c r="F394" s="141" t="s">
        <v>539</v>
      </c>
      <c r="H394" s="142">
        <v>95.13</v>
      </c>
      <c r="L394" s="138"/>
      <c r="M394" s="143"/>
      <c r="T394" s="144"/>
      <c r="AT394" s="140" t="s">
        <v>135</v>
      </c>
      <c r="AU394" s="140" t="s">
        <v>79</v>
      </c>
      <c r="AV394" s="140" t="s">
        <v>79</v>
      </c>
      <c r="AW394" s="140" t="s">
        <v>72</v>
      </c>
      <c r="AX394" s="140" t="s">
        <v>21</v>
      </c>
      <c r="AY394" s="140" t="s">
        <v>124</v>
      </c>
    </row>
    <row r="395" spans="2:63" s="113" customFormat="1" ht="30.75" customHeight="1">
      <c r="B395" s="114"/>
      <c r="D395" s="115" t="s">
        <v>71</v>
      </c>
      <c r="E395" s="122" t="s">
        <v>181</v>
      </c>
      <c r="F395" s="122" t="s">
        <v>540</v>
      </c>
      <c r="J395" s="123">
        <f>$BK$395</f>
        <v>0</v>
      </c>
      <c r="L395" s="114"/>
      <c r="M395" s="118"/>
      <c r="P395" s="119">
        <f>SUM($P$396:$P$472)</f>
        <v>0</v>
      </c>
      <c r="R395" s="119">
        <f>SUM($R$396:$R$472)</f>
        <v>63.26267199999999</v>
      </c>
      <c r="T395" s="120">
        <f>SUM($T$396:$T$472)</f>
        <v>0.044</v>
      </c>
      <c r="AR395" s="115" t="s">
        <v>21</v>
      </c>
      <c r="AT395" s="115" t="s">
        <v>71</v>
      </c>
      <c r="AU395" s="115" t="s">
        <v>21</v>
      </c>
      <c r="AY395" s="115" t="s">
        <v>124</v>
      </c>
      <c r="BK395" s="121">
        <f>SUM($BK$396:$BK$472)</f>
        <v>0</v>
      </c>
    </row>
    <row r="396" spans="2:65" s="6" customFormat="1" ht="15.75" customHeight="1">
      <c r="B396" s="22"/>
      <c r="C396" s="124" t="s">
        <v>541</v>
      </c>
      <c r="D396" s="124" t="s">
        <v>126</v>
      </c>
      <c r="E396" s="125" t="s">
        <v>542</v>
      </c>
      <c r="F396" s="126" t="s">
        <v>543</v>
      </c>
      <c r="G396" s="127" t="s">
        <v>178</v>
      </c>
      <c r="H396" s="128">
        <v>339</v>
      </c>
      <c r="I396" s="129"/>
      <c r="J396" s="130">
        <f>ROUND($I$396*$H$396,2)</f>
        <v>0</v>
      </c>
      <c r="K396" s="126" t="s">
        <v>130</v>
      </c>
      <c r="L396" s="22"/>
      <c r="M396" s="131"/>
      <c r="N396" s="132" t="s">
        <v>43</v>
      </c>
      <c r="P396" s="133">
        <f>$O$396*$H$396</f>
        <v>0</v>
      </c>
      <c r="Q396" s="133">
        <v>8E-05</v>
      </c>
      <c r="R396" s="133">
        <f>$Q$396*$H$396</f>
        <v>0.027120000000000002</v>
      </c>
      <c r="S396" s="133">
        <v>0</v>
      </c>
      <c r="T396" s="134">
        <f>$S$396*$H$396</f>
        <v>0</v>
      </c>
      <c r="AR396" s="84" t="s">
        <v>131</v>
      </c>
      <c r="AT396" s="84" t="s">
        <v>126</v>
      </c>
      <c r="AU396" s="84" t="s">
        <v>79</v>
      </c>
      <c r="AY396" s="6" t="s">
        <v>124</v>
      </c>
      <c r="BE396" s="135">
        <f>IF($N$396="základní",$J$396,0)</f>
        <v>0</v>
      </c>
      <c r="BF396" s="135">
        <f>IF($N$396="snížená",$J$396,0)</f>
        <v>0</v>
      </c>
      <c r="BG396" s="135">
        <f>IF($N$396="zákl. přenesená",$J$396,0)</f>
        <v>0</v>
      </c>
      <c r="BH396" s="135">
        <f>IF($N$396="sníž. přenesená",$J$396,0)</f>
        <v>0</v>
      </c>
      <c r="BI396" s="135">
        <f>IF($N$396="nulová",$J$396,0)</f>
        <v>0</v>
      </c>
      <c r="BJ396" s="84" t="s">
        <v>21</v>
      </c>
      <c r="BK396" s="135">
        <f>ROUND($I$396*$H$396,2)</f>
        <v>0</v>
      </c>
      <c r="BL396" s="84" t="s">
        <v>131</v>
      </c>
      <c r="BM396" s="84" t="s">
        <v>544</v>
      </c>
    </row>
    <row r="397" spans="2:47" s="6" customFormat="1" ht="16.5" customHeight="1">
      <c r="B397" s="22"/>
      <c r="D397" s="136" t="s">
        <v>133</v>
      </c>
      <c r="F397" s="137" t="s">
        <v>545</v>
      </c>
      <c r="L397" s="22"/>
      <c r="M397" s="48"/>
      <c r="T397" s="49"/>
      <c r="AT397" s="6" t="s">
        <v>133</v>
      </c>
      <c r="AU397" s="6" t="s">
        <v>79</v>
      </c>
    </row>
    <row r="398" spans="2:47" s="6" customFormat="1" ht="44.25" customHeight="1">
      <c r="B398" s="22"/>
      <c r="D398" s="139" t="s">
        <v>140</v>
      </c>
      <c r="F398" s="145" t="s">
        <v>546</v>
      </c>
      <c r="L398" s="22"/>
      <c r="M398" s="48"/>
      <c r="T398" s="49"/>
      <c r="AT398" s="6" t="s">
        <v>140</v>
      </c>
      <c r="AU398" s="6" t="s">
        <v>79</v>
      </c>
    </row>
    <row r="399" spans="2:51" s="6" customFormat="1" ht="15.75" customHeight="1">
      <c r="B399" s="138"/>
      <c r="D399" s="139" t="s">
        <v>135</v>
      </c>
      <c r="E399" s="140"/>
      <c r="F399" s="141" t="s">
        <v>547</v>
      </c>
      <c r="H399" s="142">
        <v>339</v>
      </c>
      <c r="L399" s="138"/>
      <c r="M399" s="143"/>
      <c r="T399" s="144"/>
      <c r="AT399" s="140" t="s">
        <v>135</v>
      </c>
      <c r="AU399" s="140" t="s">
        <v>79</v>
      </c>
      <c r="AV399" s="140" t="s">
        <v>79</v>
      </c>
      <c r="AW399" s="140" t="s">
        <v>97</v>
      </c>
      <c r="AX399" s="140" t="s">
        <v>21</v>
      </c>
      <c r="AY399" s="140" t="s">
        <v>124</v>
      </c>
    </row>
    <row r="400" spans="2:65" s="6" customFormat="1" ht="15.75" customHeight="1">
      <c r="B400" s="22"/>
      <c r="C400" s="163" t="s">
        <v>548</v>
      </c>
      <c r="D400" s="163" t="s">
        <v>305</v>
      </c>
      <c r="E400" s="164" t="s">
        <v>549</v>
      </c>
      <c r="F400" s="165" t="s">
        <v>550</v>
      </c>
      <c r="G400" s="166" t="s">
        <v>178</v>
      </c>
      <c r="H400" s="167">
        <v>344.085</v>
      </c>
      <c r="I400" s="168"/>
      <c r="J400" s="169">
        <f>ROUND($I$400*$H$400,2)</f>
        <v>0</v>
      </c>
      <c r="K400" s="165" t="s">
        <v>130</v>
      </c>
      <c r="L400" s="170"/>
      <c r="M400" s="171"/>
      <c r="N400" s="172" t="s">
        <v>43</v>
      </c>
      <c r="P400" s="133">
        <f>$O$400*$H$400</f>
        <v>0</v>
      </c>
      <c r="Q400" s="133">
        <v>0.072</v>
      </c>
      <c r="R400" s="133">
        <f>$Q$400*$H$400</f>
        <v>24.774119999999996</v>
      </c>
      <c r="S400" s="133">
        <v>0</v>
      </c>
      <c r="T400" s="134">
        <f>$S$400*$H$400</f>
        <v>0</v>
      </c>
      <c r="AR400" s="84" t="s">
        <v>181</v>
      </c>
      <c r="AT400" s="84" t="s">
        <v>305</v>
      </c>
      <c r="AU400" s="84" t="s">
        <v>79</v>
      </c>
      <c r="AY400" s="6" t="s">
        <v>124</v>
      </c>
      <c r="BE400" s="135">
        <f>IF($N$400="základní",$J$400,0)</f>
        <v>0</v>
      </c>
      <c r="BF400" s="135">
        <f>IF($N$400="snížená",$J$400,0)</f>
        <v>0</v>
      </c>
      <c r="BG400" s="135">
        <f>IF($N$400="zákl. přenesená",$J$400,0)</f>
        <v>0</v>
      </c>
      <c r="BH400" s="135">
        <f>IF($N$400="sníž. přenesená",$J$400,0)</f>
        <v>0</v>
      </c>
      <c r="BI400" s="135">
        <f>IF($N$400="nulová",$J$400,0)</f>
        <v>0</v>
      </c>
      <c r="BJ400" s="84" t="s">
        <v>21</v>
      </c>
      <c r="BK400" s="135">
        <f>ROUND($I$400*$H$400,2)</f>
        <v>0</v>
      </c>
      <c r="BL400" s="84" t="s">
        <v>131</v>
      </c>
      <c r="BM400" s="84" t="s">
        <v>551</v>
      </c>
    </row>
    <row r="401" spans="2:47" s="6" customFormat="1" ht="27" customHeight="1">
      <c r="B401" s="22"/>
      <c r="D401" s="136" t="s">
        <v>133</v>
      </c>
      <c r="F401" s="137" t="s">
        <v>552</v>
      </c>
      <c r="L401" s="22"/>
      <c r="M401" s="48"/>
      <c r="T401" s="49"/>
      <c r="AT401" s="6" t="s">
        <v>133</v>
      </c>
      <c r="AU401" s="6" t="s">
        <v>79</v>
      </c>
    </row>
    <row r="402" spans="2:51" s="6" customFormat="1" ht="15.75" customHeight="1">
      <c r="B402" s="138"/>
      <c r="D402" s="139" t="s">
        <v>135</v>
      </c>
      <c r="F402" s="141" t="s">
        <v>553</v>
      </c>
      <c r="H402" s="142">
        <v>344.085</v>
      </c>
      <c r="L402" s="138"/>
      <c r="M402" s="143"/>
      <c r="T402" s="144"/>
      <c r="AT402" s="140" t="s">
        <v>135</v>
      </c>
      <c r="AU402" s="140" t="s">
        <v>79</v>
      </c>
      <c r="AV402" s="140" t="s">
        <v>79</v>
      </c>
      <c r="AW402" s="140" t="s">
        <v>72</v>
      </c>
      <c r="AX402" s="140" t="s">
        <v>21</v>
      </c>
      <c r="AY402" s="140" t="s">
        <v>124</v>
      </c>
    </row>
    <row r="403" spans="2:65" s="6" customFormat="1" ht="15.75" customHeight="1">
      <c r="B403" s="22"/>
      <c r="C403" s="124" t="s">
        <v>554</v>
      </c>
      <c r="D403" s="124" t="s">
        <v>126</v>
      </c>
      <c r="E403" s="125" t="s">
        <v>555</v>
      </c>
      <c r="F403" s="126" t="s">
        <v>556</v>
      </c>
      <c r="G403" s="127" t="s">
        <v>437</v>
      </c>
      <c r="H403" s="128">
        <v>35</v>
      </c>
      <c r="I403" s="129"/>
      <c r="J403" s="130">
        <f>ROUND($I$403*$H$403,2)</f>
        <v>0</v>
      </c>
      <c r="K403" s="126" t="s">
        <v>130</v>
      </c>
      <c r="L403" s="22"/>
      <c r="M403" s="131"/>
      <c r="N403" s="132" t="s">
        <v>43</v>
      </c>
      <c r="P403" s="133">
        <f>$O$403*$H$403</f>
        <v>0</v>
      </c>
      <c r="Q403" s="133">
        <v>0.00016</v>
      </c>
      <c r="R403" s="133">
        <f>$Q$403*$H$403</f>
        <v>0.005600000000000001</v>
      </c>
      <c r="S403" s="133">
        <v>0</v>
      </c>
      <c r="T403" s="134">
        <f>$S$403*$H$403</f>
        <v>0</v>
      </c>
      <c r="AR403" s="84" t="s">
        <v>131</v>
      </c>
      <c r="AT403" s="84" t="s">
        <v>126</v>
      </c>
      <c r="AU403" s="84" t="s">
        <v>79</v>
      </c>
      <c r="AY403" s="6" t="s">
        <v>124</v>
      </c>
      <c r="BE403" s="135">
        <f>IF($N$403="základní",$J$403,0)</f>
        <v>0</v>
      </c>
      <c r="BF403" s="135">
        <f>IF($N$403="snížená",$J$403,0)</f>
        <v>0</v>
      </c>
      <c r="BG403" s="135">
        <f>IF($N$403="zákl. přenesená",$J$403,0)</f>
        <v>0</v>
      </c>
      <c r="BH403" s="135">
        <f>IF($N$403="sníž. přenesená",$J$403,0)</f>
        <v>0</v>
      </c>
      <c r="BI403" s="135">
        <f>IF($N$403="nulová",$J$403,0)</f>
        <v>0</v>
      </c>
      <c r="BJ403" s="84" t="s">
        <v>21</v>
      </c>
      <c r="BK403" s="135">
        <f>ROUND($I$403*$H$403,2)</f>
        <v>0</v>
      </c>
      <c r="BL403" s="84" t="s">
        <v>131</v>
      </c>
      <c r="BM403" s="84" t="s">
        <v>557</v>
      </c>
    </row>
    <row r="404" spans="2:47" s="6" customFormat="1" ht="27" customHeight="1">
      <c r="B404" s="22"/>
      <c r="D404" s="136" t="s">
        <v>133</v>
      </c>
      <c r="F404" s="137" t="s">
        <v>558</v>
      </c>
      <c r="L404" s="22"/>
      <c r="M404" s="48"/>
      <c r="T404" s="49"/>
      <c r="AT404" s="6" t="s">
        <v>133</v>
      </c>
      <c r="AU404" s="6" t="s">
        <v>79</v>
      </c>
    </row>
    <row r="405" spans="2:47" s="6" customFormat="1" ht="44.25" customHeight="1">
      <c r="B405" s="22"/>
      <c r="D405" s="139" t="s">
        <v>140</v>
      </c>
      <c r="F405" s="145" t="s">
        <v>546</v>
      </c>
      <c r="L405" s="22"/>
      <c r="M405" s="48"/>
      <c r="T405" s="49"/>
      <c r="AT405" s="6" t="s">
        <v>140</v>
      </c>
      <c r="AU405" s="6" t="s">
        <v>79</v>
      </c>
    </row>
    <row r="406" spans="2:51" s="6" customFormat="1" ht="15.75" customHeight="1">
      <c r="B406" s="146"/>
      <c r="D406" s="139" t="s">
        <v>135</v>
      </c>
      <c r="E406" s="147"/>
      <c r="F406" s="148" t="s">
        <v>559</v>
      </c>
      <c r="H406" s="147"/>
      <c r="L406" s="146"/>
      <c r="M406" s="149"/>
      <c r="T406" s="150"/>
      <c r="AT406" s="147" t="s">
        <v>135</v>
      </c>
      <c r="AU406" s="147" t="s">
        <v>79</v>
      </c>
      <c r="AV406" s="147" t="s">
        <v>21</v>
      </c>
      <c r="AW406" s="147" t="s">
        <v>97</v>
      </c>
      <c r="AX406" s="147" t="s">
        <v>72</v>
      </c>
      <c r="AY406" s="147" t="s">
        <v>124</v>
      </c>
    </row>
    <row r="407" spans="2:51" s="6" customFormat="1" ht="15.75" customHeight="1">
      <c r="B407" s="138"/>
      <c r="D407" s="139" t="s">
        <v>135</v>
      </c>
      <c r="E407" s="140"/>
      <c r="F407" s="141" t="s">
        <v>362</v>
      </c>
      <c r="H407" s="142">
        <v>34</v>
      </c>
      <c r="L407" s="138"/>
      <c r="M407" s="143"/>
      <c r="T407" s="144"/>
      <c r="AT407" s="140" t="s">
        <v>135</v>
      </c>
      <c r="AU407" s="140" t="s">
        <v>79</v>
      </c>
      <c r="AV407" s="140" t="s">
        <v>79</v>
      </c>
      <c r="AW407" s="140" t="s">
        <v>97</v>
      </c>
      <c r="AX407" s="140" t="s">
        <v>72</v>
      </c>
      <c r="AY407" s="140" t="s">
        <v>124</v>
      </c>
    </row>
    <row r="408" spans="2:51" s="6" customFormat="1" ht="15.75" customHeight="1">
      <c r="B408" s="146"/>
      <c r="D408" s="139" t="s">
        <v>135</v>
      </c>
      <c r="E408" s="147"/>
      <c r="F408" s="148" t="s">
        <v>560</v>
      </c>
      <c r="H408" s="147"/>
      <c r="L408" s="146"/>
      <c r="M408" s="149"/>
      <c r="T408" s="150"/>
      <c r="AT408" s="147" t="s">
        <v>135</v>
      </c>
      <c r="AU408" s="147" t="s">
        <v>79</v>
      </c>
      <c r="AV408" s="147" t="s">
        <v>21</v>
      </c>
      <c r="AW408" s="147" t="s">
        <v>97</v>
      </c>
      <c r="AX408" s="147" t="s">
        <v>72</v>
      </c>
      <c r="AY408" s="147" t="s">
        <v>124</v>
      </c>
    </row>
    <row r="409" spans="2:51" s="6" customFormat="1" ht="15.75" customHeight="1">
      <c r="B409" s="138"/>
      <c r="D409" s="139" t="s">
        <v>135</v>
      </c>
      <c r="E409" s="140"/>
      <c r="F409" s="141" t="s">
        <v>21</v>
      </c>
      <c r="H409" s="142">
        <v>1</v>
      </c>
      <c r="L409" s="138"/>
      <c r="M409" s="143"/>
      <c r="T409" s="144"/>
      <c r="AT409" s="140" t="s">
        <v>135</v>
      </c>
      <c r="AU409" s="140" t="s">
        <v>79</v>
      </c>
      <c r="AV409" s="140" t="s">
        <v>79</v>
      </c>
      <c r="AW409" s="140" t="s">
        <v>97</v>
      </c>
      <c r="AX409" s="140" t="s">
        <v>72</v>
      </c>
      <c r="AY409" s="140" t="s">
        <v>124</v>
      </c>
    </row>
    <row r="410" spans="2:51" s="6" customFormat="1" ht="15.75" customHeight="1">
      <c r="B410" s="151"/>
      <c r="D410" s="139" t="s">
        <v>135</v>
      </c>
      <c r="E410" s="152"/>
      <c r="F410" s="153" t="s">
        <v>145</v>
      </c>
      <c r="H410" s="154">
        <v>35</v>
      </c>
      <c r="L410" s="151"/>
      <c r="M410" s="155"/>
      <c r="T410" s="156"/>
      <c r="AT410" s="152" t="s">
        <v>135</v>
      </c>
      <c r="AU410" s="152" t="s">
        <v>79</v>
      </c>
      <c r="AV410" s="152" t="s">
        <v>131</v>
      </c>
      <c r="AW410" s="152" t="s">
        <v>97</v>
      </c>
      <c r="AX410" s="152" t="s">
        <v>21</v>
      </c>
      <c r="AY410" s="152" t="s">
        <v>124</v>
      </c>
    </row>
    <row r="411" spans="2:65" s="6" customFormat="1" ht="15.75" customHeight="1">
      <c r="B411" s="22"/>
      <c r="C411" s="163" t="s">
        <v>561</v>
      </c>
      <c r="D411" s="163" t="s">
        <v>305</v>
      </c>
      <c r="E411" s="164" t="s">
        <v>562</v>
      </c>
      <c r="F411" s="165" t="s">
        <v>563</v>
      </c>
      <c r="G411" s="166" t="s">
        <v>437</v>
      </c>
      <c r="H411" s="167">
        <v>34.51</v>
      </c>
      <c r="I411" s="168"/>
      <c r="J411" s="169">
        <f>ROUND($I$411*$H$411,2)</f>
        <v>0</v>
      </c>
      <c r="K411" s="165" t="s">
        <v>130</v>
      </c>
      <c r="L411" s="170"/>
      <c r="M411" s="171"/>
      <c r="N411" s="172" t="s">
        <v>43</v>
      </c>
      <c r="P411" s="133">
        <f>$O$411*$H$411</f>
        <v>0</v>
      </c>
      <c r="Q411" s="133">
        <v>0.06</v>
      </c>
      <c r="R411" s="133">
        <f>$Q$411*$H$411</f>
        <v>2.0705999999999998</v>
      </c>
      <c r="S411" s="133">
        <v>0</v>
      </c>
      <c r="T411" s="134">
        <f>$S$411*$H$411</f>
        <v>0</v>
      </c>
      <c r="AR411" s="84" t="s">
        <v>181</v>
      </c>
      <c r="AT411" s="84" t="s">
        <v>305</v>
      </c>
      <c r="AU411" s="84" t="s">
        <v>79</v>
      </c>
      <c r="AY411" s="6" t="s">
        <v>124</v>
      </c>
      <c r="BE411" s="135">
        <f>IF($N$411="základní",$J$411,0)</f>
        <v>0</v>
      </c>
      <c r="BF411" s="135">
        <f>IF($N$411="snížená",$J$411,0)</f>
        <v>0</v>
      </c>
      <c r="BG411" s="135">
        <f>IF($N$411="zákl. přenesená",$J$411,0)</f>
        <v>0</v>
      </c>
      <c r="BH411" s="135">
        <f>IF($N$411="sníž. přenesená",$J$411,0)</f>
        <v>0</v>
      </c>
      <c r="BI411" s="135">
        <f>IF($N$411="nulová",$J$411,0)</f>
        <v>0</v>
      </c>
      <c r="BJ411" s="84" t="s">
        <v>21</v>
      </c>
      <c r="BK411" s="135">
        <f>ROUND($I$411*$H$411,2)</f>
        <v>0</v>
      </c>
      <c r="BL411" s="84" t="s">
        <v>131</v>
      </c>
      <c r="BM411" s="84" t="s">
        <v>564</v>
      </c>
    </row>
    <row r="412" spans="2:47" s="6" customFormat="1" ht="27" customHeight="1">
      <c r="B412" s="22"/>
      <c r="D412" s="136" t="s">
        <v>133</v>
      </c>
      <c r="F412" s="137" t="s">
        <v>565</v>
      </c>
      <c r="L412" s="22"/>
      <c r="M412" s="48"/>
      <c r="T412" s="49"/>
      <c r="AT412" s="6" t="s">
        <v>133</v>
      </c>
      <c r="AU412" s="6" t="s">
        <v>79</v>
      </c>
    </row>
    <row r="413" spans="2:51" s="6" customFormat="1" ht="15.75" customHeight="1">
      <c r="B413" s="138"/>
      <c r="D413" s="139" t="s">
        <v>135</v>
      </c>
      <c r="F413" s="141" t="s">
        <v>566</v>
      </c>
      <c r="H413" s="142">
        <v>34.51</v>
      </c>
      <c r="L413" s="138"/>
      <c r="M413" s="143"/>
      <c r="T413" s="144"/>
      <c r="AT413" s="140" t="s">
        <v>135</v>
      </c>
      <c r="AU413" s="140" t="s">
        <v>79</v>
      </c>
      <c r="AV413" s="140" t="s">
        <v>79</v>
      </c>
      <c r="AW413" s="140" t="s">
        <v>72</v>
      </c>
      <c r="AX413" s="140" t="s">
        <v>21</v>
      </c>
      <c r="AY413" s="140" t="s">
        <v>124</v>
      </c>
    </row>
    <row r="414" spans="2:65" s="6" customFormat="1" ht="15.75" customHeight="1">
      <c r="B414" s="22"/>
      <c r="C414" s="163" t="s">
        <v>567</v>
      </c>
      <c r="D414" s="163" t="s">
        <v>305</v>
      </c>
      <c r="E414" s="164" t="s">
        <v>568</v>
      </c>
      <c r="F414" s="165" t="s">
        <v>569</v>
      </c>
      <c r="G414" s="166" t="s">
        <v>437</v>
      </c>
      <c r="H414" s="167">
        <v>1</v>
      </c>
      <c r="I414" s="168"/>
      <c r="J414" s="169">
        <f>ROUND($I$414*$H$414,2)</f>
        <v>0</v>
      </c>
      <c r="K414" s="165" t="s">
        <v>130</v>
      </c>
      <c r="L414" s="170"/>
      <c r="M414" s="171"/>
      <c r="N414" s="172" t="s">
        <v>43</v>
      </c>
      <c r="P414" s="133">
        <f>$O$414*$H$414</f>
        <v>0</v>
      </c>
      <c r="Q414" s="133">
        <v>0.011</v>
      </c>
      <c r="R414" s="133">
        <f>$Q$414*$H$414</f>
        <v>0.011</v>
      </c>
      <c r="S414" s="133">
        <v>0</v>
      </c>
      <c r="T414" s="134">
        <f>$S$414*$H$414</f>
        <v>0</v>
      </c>
      <c r="AR414" s="84" t="s">
        <v>181</v>
      </c>
      <c r="AT414" s="84" t="s">
        <v>305</v>
      </c>
      <c r="AU414" s="84" t="s">
        <v>79</v>
      </c>
      <c r="AY414" s="6" t="s">
        <v>124</v>
      </c>
      <c r="BE414" s="135">
        <f>IF($N$414="základní",$J$414,0)</f>
        <v>0</v>
      </c>
      <c r="BF414" s="135">
        <f>IF($N$414="snížená",$J$414,0)</f>
        <v>0</v>
      </c>
      <c r="BG414" s="135">
        <f>IF($N$414="zákl. přenesená",$J$414,0)</f>
        <v>0</v>
      </c>
      <c r="BH414" s="135">
        <f>IF($N$414="sníž. přenesená",$J$414,0)</f>
        <v>0</v>
      </c>
      <c r="BI414" s="135">
        <f>IF($N$414="nulová",$J$414,0)</f>
        <v>0</v>
      </c>
      <c r="BJ414" s="84" t="s">
        <v>21</v>
      </c>
      <c r="BK414" s="135">
        <f>ROUND($I$414*$H$414,2)</f>
        <v>0</v>
      </c>
      <c r="BL414" s="84" t="s">
        <v>131</v>
      </c>
      <c r="BM414" s="84" t="s">
        <v>570</v>
      </c>
    </row>
    <row r="415" spans="2:47" s="6" customFormat="1" ht="27" customHeight="1">
      <c r="B415" s="22"/>
      <c r="D415" s="136" t="s">
        <v>133</v>
      </c>
      <c r="F415" s="137" t="s">
        <v>571</v>
      </c>
      <c r="L415" s="22"/>
      <c r="M415" s="48"/>
      <c r="T415" s="49"/>
      <c r="AT415" s="6" t="s">
        <v>133</v>
      </c>
      <c r="AU415" s="6" t="s">
        <v>79</v>
      </c>
    </row>
    <row r="416" spans="2:65" s="6" customFormat="1" ht="15.75" customHeight="1">
      <c r="B416" s="22"/>
      <c r="C416" s="124" t="s">
        <v>572</v>
      </c>
      <c r="D416" s="124" t="s">
        <v>126</v>
      </c>
      <c r="E416" s="125" t="s">
        <v>573</v>
      </c>
      <c r="F416" s="126" t="s">
        <v>574</v>
      </c>
      <c r="G416" s="127" t="s">
        <v>184</v>
      </c>
      <c r="H416" s="128">
        <v>34</v>
      </c>
      <c r="I416" s="129"/>
      <c r="J416" s="130">
        <f>ROUND($I$416*$H$416,2)</f>
        <v>0</v>
      </c>
      <c r="K416" s="126"/>
      <c r="L416" s="22"/>
      <c r="M416" s="131"/>
      <c r="N416" s="132" t="s">
        <v>43</v>
      </c>
      <c r="P416" s="133">
        <f>$O$416*$H$416</f>
        <v>0</v>
      </c>
      <c r="Q416" s="133">
        <v>0</v>
      </c>
      <c r="R416" s="133">
        <f>$Q$416*$H$416</f>
        <v>0</v>
      </c>
      <c r="S416" s="133">
        <v>0</v>
      </c>
      <c r="T416" s="134">
        <f>$S$416*$H$416</f>
        <v>0</v>
      </c>
      <c r="AR416" s="84" t="s">
        <v>131</v>
      </c>
      <c r="AT416" s="84" t="s">
        <v>126</v>
      </c>
      <c r="AU416" s="84" t="s">
        <v>79</v>
      </c>
      <c r="AY416" s="6" t="s">
        <v>124</v>
      </c>
      <c r="BE416" s="135">
        <f>IF($N$416="základní",$J$416,0)</f>
        <v>0</v>
      </c>
      <c r="BF416" s="135">
        <f>IF($N$416="snížená",$J$416,0)</f>
        <v>0</v>
      </c>
      <c r="BG416" s="135">
        <f>IF($N$416="zákl. přenesená",$J$416,0)</f>
        <v>0</v>
      </c>
      <c r="BH416" s="135">
        <f>IF($N$416="sníž. přenesená",$J$416,0)</f>
        <v>0</v>
      </c>
      <c r="BI416" s="135">
        <f>IF($N$416="nulová",$J$416,0)</f>
        <v>0</v>
      </c>
      <c r="BJ416" s="84" t="s">
        <v>21</v>
      </c>
      <c r="BK416" s="135">
        <f>ROUND($I$416*$H$416,2)</f>
        <v>0</v>
      </c>
      <c r="BL416" s="84" t="s">
        <v>131</v>
      </c>
      <c r="BM416" s="84" t="s">
        <v>575</v>
      </c>
    </row>
    <row r="417" spans="2:47" s="6" customFormat="1" ht="16.5" customHeight="1">
      <c r="B417" s="22"/>
      <c r="D417" s="136" t="s">
        <v>133</v>
      </c>
      <c r="F417" s="137" t="s">
        <v>576</v>
      </c>
      <c r="L417" s="22"/>
      <c r="M417" s="48"/>
      <c r="T417" s="49"/>
      <c r="AT417" s="6" t="s">
        <v>133</v>
      </c>
      <c r="AU417" s="6" t="s">
        <v>79</v>
      </c>
    </row>
    <row r="418" spans="2:47" s="6" customFormat="1" ht="30.75" customHeight="1">
      <c r="B418" s="22"/>
      <c r="D418" s="139" t="s">
        <v>140</v>
      </c>
      <c r="F418" s="145" t="s">
        <v>141</v>
      </c>
      <c r="L418" s="22"/>
      <c r="M418" s="48"/>
      <c r="T418" s="49"/>
      <c r="AT418" s="6" t="s">
        <v>140</v>
      </c>
      <c r="AU418" s="6" t="s">
        <v>79</v>
      </c>
    </row>
    <row r="419" spans="2:65" s="6" customFormat="1" ht="15.75" customHeight="1">
      <c r="B419" s="22"/>
      <c r="C419" s="124" t="s">
        <v>577</v>
      </c>
      <c r="D419" s="124" t="s">
        <v>126</v>
      </c>
      <c r="E419" s="125" t="s">
        <v>578</v>
      </c>
      <c r="F419" s="126" t="s">
        <v>579</v>
      </c>
      <c r="G419" s="127" t="s">
        <v>178</v>
      </c>
      <c r="H419" s="128">
        <v>339</v>
      </c>
      <c r="I419" s="129"/>
      <c r="J419" s="130">
        <f>ROUND($I$419*$H$419,2)</f>
        <v>0</v>
      </c>
      <c r="K419" s="126"/>
      <c r="L419" s="22"/>
      <c r="M419" s="131"/>
      <c r="N419" s="132" t="s">
        <v>43</v>
      </c>
      <c r="P419" s="133">
        <f>$O$419*$H$419</f>
        <v>0</v>
      </c>
      <c r="Q419" s="133">
        <v>0</v>
      </c>
      <c r="R419" s="133">
        <f>$Q$419*$H$419</f>
        <v>0</v>
      </c>
      <c r="S419" s="133">
        <v>0</v>
      </c>
      <c r="T419" s="134">
        <f>$S$419*$H$419</f>
        <v>0</v>
      </c>
      <c r="AR419" s="84" t="s">
        <v>131</v>
      </c>
      <c r="AT419" s="84" t="s">
        <v>126</v>
      </c>
      <c r="AU419" s="84" t="s">
        <v>79</v>
      </c>
      <c r="AY419" s="6" t="s">
        <v>124</v>
      </c>
      <c r="BE419" s="135">
        <f>IF($N$419="základní",$J$419,0)</f>
        <v>0</v>
      </c>
      <c r="BF419" s="135">
        <f>IF($N$419="snížená",$J$419,0)</f>
        <v>0</v>
      </c>
      <c r="BG419" s="135">
        <f>IF($N$419="zákl. přenesená",$J$419,0)</f>
        <v>0</v>
      </c>
      <c r="BH419" s="135">
        <f>IF($N$419="sníž. přenesená",$J$419,0)</f>
        <v>0</v>
      </c>
      <c r="BI419" s="135">
        <f>IF($N$419="nulová",$J$419,0)</f>
        <v>0</v>
      </c>
      <c r="BJ419" s="84" t="s">
        <v>21</v>
      </c>
      <c r="BK419" s="135">
        <f>ROUND($I$419*$H$419,2)</f>
        <v>0</v>
      </c>
      <c r="BL419" s="84" t="s">
        <v>131</v>
      </c>
      <c r="BM419" s="84" t="s">
        <v>580</v>
      </c>
    </row>
    <row r="420" spans="2:47" s="6" customFormat="1" ht="16.5" customHeight="1">
      <c r="B420" s="22"/>
      <c r="D420" s="136" t="s">
        <v>133</v>
      </c>
      <c r="F420" s="137" t="s">
        <v>579</v>
      </c>
      <c r="L420" s="22"/>
      <c r="M420" s="48"/>
      <c r="T420" s="49"/>
      <c r="AT420" s="6" t="s">
        <v>133</v>
      </c>
      <c r="AU420" s="6" t="s">
        <v>79</v>
      </c>
    </row>
    <row r="421" spans="2:65" s="6" customFormat="1" ht="15.75" customHeight="1">
      <c r="B421" s="22"/>
      <c r="C421" s="124" t="s">
        <v>581</v>
      </c>
      <c r="D421" s="124" t="s">
        <v>126</v>
      </c>
      <c r="E421" s="125" t="s">
        <v>582</v>
      </c>
      <c r="F421" s="126" t="s">
        <v>583</v>
      </c>
      <c r="G421" s="127" t="s">
        <v>437</v>
      </c>
      <c r="H421" s="128">
        <v>2</v>
      </c>
      <c r="I421" s="129"/>
      <c r="J421" s="130">
        <f>ROUND($I$421*$H$421,2)</f>
        <v>0</v>
      </c>
      <c r="K421" s="126" t="s">
        <v>130</v>
      </c>
      <c r="L421" s="22"/>
      <c r="M421" s="131"/>
      <c r="N421" s="132" t="s">
        <v>43</v>
      </c>
      <c r="P421" s="133">
        <f>$O$421*$H$421</f>
        <v>0</v>
      </c>
      <c r="Q421" s="133">
        <v>0.46005</v>
      </c>
      <c r="R421" s="133">
        <f>$Q$421*$H$421</f>
        <v>0.9201</v>
      </c>
      <c r="S421" s="133">
        <v>0</v>
      </c>
      <c r="T421" s="134">
        <f>$S$421*$H$421</f>
        <v>0</v>
      </c>
      <c r="AR421" s="84" t="s">
        <v>131</v>
      </c>
      <c r="AT421" s="84" t="s">
        <v>126</v>
      </c>
      <c r="AU421" s="84" t="s">
        <v>79</v>
      </c>
      <c r="AY421" s="6" t="s">
        <v>124</v>
      </c>
      <c r="BE421" s="135">
        <f>IF($N$421="základní",$J$421,0)</f>
        <v>0</v>
      </c>
      <c r="BF421" s="135">
        <f>IF($N$421="snížená",$J$421,0)</f>
        <v>0</v>
      </c>
      <c r="BG421" s="135">
        <f>IF($N$421="zákl. přenesená",$J$421,0)</f>
        <v>0</v>
      </c>
      <c r="BH421" s="135">
        <f>IF($N$421="sníž. přenesená",$J$421,0)</f>
        <v>0</v>
      </c>
      <c r="BI421" s="135">
        <f>IF($N$421="nulová",$J$421,0)</f>
        <v>0</v>
      </c>
      <c r="BJ421" s="84" t="s">
        <v>21</v>
      </c>
      <c r="BK421" s="135">
        <f>ROUND($I$421*$H$421,2)</f>
        <v>0</v>
      </c>
      <c r="BL421" s="84" t="s">
        <v>131</v>
      </c>
      <c r="BM421" s="84" t="s">
        <v>584</v>
      </c>
    </row>
    <row r="422" spans="2:47" s="6" customFormat="1" ht="16.5" customHeight="1">
      <c r="B422" s="22"/>
      <c r="D422" s="136" t="s">
        <v>133</v>
      </c>
      <c r="F422" s="137" t="s">
        <v>585</v>
      </c>
      <c r="L422" s="22"/>
      <c r="M422" s="48"/>
      <c r="T422" s="49"/>
      <c r="AT422" s="6" t="s">
        <v>133</v>
      </c>
      <c r="AU422" s="6" t="s">
        <v>79</v>
      </c>
    </row>
    <row r="423" spans="2:65" s="6" customFormat="1" ht="15.75" customHeight="1">
      <c r="B423" s="22"/>
      <c r="C423" s="124" t="s">
        <v>586</v>
      </c>
      <c r="D423" s="124" t="s">
        <v>126</v>
      </c>
      <c r="E423" s="125" t="s">
        <v>587</v>
      </c>
      <c r="F423" s="126" t="s">
        <v>588</v>
      </c>
      <c r="G423" s="127" t="s">
        <v>178</v>
      </c>
      <c r="H423" s="128">
        <v>339</v>
      </c>
      <c r="I423" s="129"/>
      <c r="J423" s="130">
        <f>ROUND($I$423*$H$423,2)</f>
        <v>0</v>
      </c>
      <c r="K423" s="126" t="s">
        <v>130</v>
      </c>
      <c r="L423" s="22"/>
      <c r="M423" s="131"/>
      <c r="N423" s="132" t="s">
        <v>43</v>
      </c>
      <c r="P423" s="133">
        <f>$O$423*$H$423</f>
        <v>0</v>
      </c>
      <c r="Q423" s="133">
        <v>0</v>
      </c>
      <c r="R423" s="133">
        <f>$Q$423*$H$423</f>
        <v>0</v>
      </c>
      <c r="S423" s="133">
        <v>0</v>
      </c>
      <c r="T423" s="134">
        <f>$S$423*$H$423</f>
        <v>0</v>
      </c>
      <c r="AR423" s="84" t="s">
        <v>131</v>
      </c>
      <c r="AT423" s="84" t="s">
        <v>126</v>
      </c>
      <c r="AU423" s="84" t="s">
        <v>79</v>
      </c>
      <c r="AY423" s="6" t="s">
        <v>124</v>
      </c>
      <c r="BE423" s="135">
        <f>IF($N$423="základní",$J$423,0)</f>
        <v>0</v>
      </c>
      <c r="BF423" s="135">
        <f>IF($N$423="snížená",$J$423,0)</f>
        <v>0</v>
      </c>
      <c r="BG423" s="135">
        <f>IF($N$423="zákl. přenesená",$J$423,0)</f>
        <v>0</v>
      </c>
      <c r="BH423" s="135">
        <f>IF($N$423="sníž. přenesená",$J$423,0)</f>
        <v>0</v>
      </c>
      <c r="BI423" s="135">
        <f>IF($N$423="nulová",$J$423,0)</f>
        <v>0</v>
      </c>
      <c r="BJ423" s="84" t="s">
        <v>21</v>
      </c>
      <c r="BK423" s="135">
        <f>ROUND($I$423*$H$423,2)</f>
        <v>0</v>
      </c>
      <c r="BL423" s="84" t="s">
        <v>131</v>
      </c>
      <c r="BM423" s="84" t="s">
        <v>589</v>
      </c>
    </row>
    <row r="424" spans="2:47" s="6" customFormat="1" ht="16.5" customHeight="1">
      <c r="B424" s="22"/>
      <c r="D424" s="136" t="s">
        <v>133</v>
      </c>
      <c r="F424" s="137" t="s">
        <v>590</v>
      </c>
      <c r="L424" s="22"/>
      <c r="M424" s="48"/>
      <c r="T424" s="49"/>
      <c r="AT424" s="6" t="s">
        <v>133</v>
      </c>
      <c r="AU424" s="6" t="s">
        <v>79</v>
      </c>
    </row>
    <row r="425" spans="2:65" s="6" customFormat="1" ht="15.75" customHeight="1">
      <c r="B425" s="22"/>
      <c r="C425" s="124" t="s">
        <v>591</v>
      </c>
      <c r="D425" s="124" t="s">
        <v>126</v>
      </c>
      <c r="E425" s="125" t="s">
        <v>592</v>
      </c>
      <c r="F425" s="126" t="s">
        <v>593</v>
      </c>
      <c r="G425" s="127" t="s">
        <v>437</v>
      </c>
      <c r="H425" s="128">
        <v>25</v>
      </c>
      <c r="I425" s="129"/>
      <c r="J425" s="130">
        <f>ROUND($I$425*$H$425,2)</f>
        <v>0</v>
      </c>
      <c r="K425" s="126" t="s">
        <v>130</v>
      </c>
      <c r="L425" s="22"/>
      <c r="M425" s="131"/>
      <c r="N425" s="132" t="s">
        <v>43</v>
      </c>
      <c r="P425" s="133">
        <f>$O$425*$H$425</f>
        <v>0</v>
      </c>
      <c r="Q425" s="133">
        <v>0.01424</v>
      </c>
      <c r="R425" s="133">
        <f>$Q$425*$H$425</f>
        <v>0.356</v>
      </c>
      <c r="S425" s="133">
        <v>0</v>
      </c>
      <c r="T425" s="134">
        <f>$S$425*$H$425</f>
        <v>0</v>
      </c>
      <c r="AR425" s="84" t="s">
        <v>131</v>
      </c>
      <c r="AT425" s="84" t="s">
        <v>126</v>
      </c>
      <c r="AU425" s="84" t="s">
        <v>79</v>
      </c>
      <c r="AY425" s="6" t="s">
        <v>124</v>
      </c>
      <c r="BE425" s="135">
        <f>IF($N$425="základní",$J$425,0)</f>
        <v>0</v>
      </c>
      <c r="BF425" s="135">
        <f>IF($N$425="snížená",$J$425,0)</f>
        <v>0</v>
      </c>
      <c r="BG425" s="135">
        <f>IF($N$425="zákl. přenesená",$J$425,0)</f>
        <v>0</v>
      </c>
      <c r="BH425" s="135">
        <f>IF($N$425="sníž. přenesená",$J$425,0)</f>
        <v>0</v>
      </c>
      <c r="BI425" s="135">
        <f>IF($N$425="nulová",$J$425,0)</f>
        <v>0</v>
      </c>
      <c r="BJ425" s="84" t="s">
        <v>21</v>
      </c>
      <c r="BK425" s="135">
        <f>ROUND($I$425*$H$425,2)</f>
        <v>0</v>
      </c>
      <c r="BL425" s="84" t="s">
        <v>131</v>
      </c>
      <c r="BM425" s="84" t="s">
        <v>594</v>
      </c>
    </row>
    <row r="426" spans="2:47" s="6" customFormat="1" ht="16.5" customHeight="1">
      <c r="B426" s="22"/>
      <c r="D426" s="136" t="s">
        <v>133</v>
      </c>
      <c r="F426" s="137" t="s">
        <v>593</v>
      </c>
      <c r="L426" s="22"/>
      <c r="M426" s="48"/>
      <c r="T426" s="49"/>
      <c r="AT426" s="6" t="s">
        <v>133</v>
      </c>
      <c r="AU426" s="6" t="s">
        <v>79</v>
      </c>
    </row>
    <row r="427" spans="2:47" s="6" customFormat="1" ht="30.75" customHeight="1">
      <c r="B427" s="22"/>
      <c r="D427" s="139" t="s">
        <v>140</v>
      </c>
      <c r="F427" s="145" t="s">
        <v>141</v>
      </c>
      <c r="L427" s="22"/>
      <c r="M427" s="48"/>
      <c r="T427" s="49"/>
      <c r="AT427" s="6" t="s">
        <v>140</v>
      </c>
      <c r="AU427" s="6" t="s">
        <v>79</v>
      </c>
    </row>
    <row r="428" spans="2:51" s="6" customFormat="1" ht="15.75" customHeight="1">
      <c r="B428" s="146"/>
      <c r="D428" s="139" t="s">
        <v>135</v>
      </c>
      <c r="E428" s="147"/>
      <c r="F428" s="148" t="s">
        <v>595</v>
      </c>
      <c r="H428" s="147"/>
      <c r="L428" s="146"/>
      <c r="M428" s="149"/>
      <c r="T428" s="150"/>
      <c r="AT428" s="147" t="s">
        <v>135</v>
      </c>
      <c r="AU428" s="147" t="s">
        <v>79</v>
      </c>
      <c r="AV428" s="147" t="s">
        <v>21</v>
      </c>
      <c r="AW428" s="147" t="s">
        <v>97</v>
      </c>
      <c r="AX428" s="147" t="s">
        <v>72</v>
      </c>
      <c r="AY428" s="147" t="s">
        <v>124</v>
      </c>
    </row>
    <row r="429" spans="2:51" s="6" customFormat="1" ht="15.75" customHeight="1">
      <c r="B429" s="138"/>
      <c r="D429" s="139" t="s">
        <v>135</v>
      </c>
      <c r="E429" s="140"/>
      <c r="F429" s="141" t="s">
        <v>596</v>
      </c>
      <c r="H429" s="142">
        <v>15</v>
      </c>
      <c r="L429" s="138"/>
      <c r="M429" s="143"/>
      <c r="T429" s="144"/>
      <c r="AT429" s="140" t="s">
        <v>135</v>
      </c>
      <c r="AU429" s="140" t="s">
        <v>79</v>
      </c>
      <c r="AV429" s="140" t="s">
        <v>79</v>
      </c>
      <c r="AW429" s="140" t="s">
        <v>97</v>
      </c>
      <c r="AX429" s="140" t="s">
        <v>72</v>
      </c>
      <c r="AY429" s="140" t="s">
        <v>124</v>
      </c>
    </row>
    <row r="430" spans="2:51" s="6" customFormat="1" ht="15.75" customHeight="1">
      <c r="B430" s="146"/>
      <c r="D430" s="139" t="s">
        <v>135</v>
      </c>
      <c r="E430" s="147"/>
      <c r="F430" s="148" t="s">
        <v>597</v>
      </c>
      <c r="H430" s="147"/>
      <c r="L430" s="146"/>
      <c r="M430" s="149"/>
      <c r="T430" s="150"/>
      <c r="AT430" s="147" t="s">
        <v>135</v>
      </c>
      <c r="AU430" s="147" t="s">
        <v>79</v>
      </c>
      <c r="AV430" s="147" t="s">
        <v>21</v>
      </c>
      <c r="AW430" s="147" t="s">
        <v>97</v>
      </c>
      <c r="AX430" s="147" t="s">
        <v>72</v>
      </c>
      <c r="AY430" s="147" t="s">
        <v>124</v>
      </c>
    </row>
    <row r="431" spans="2:51" s="6" customFormat="1" ht="15.75" customHeight="1">
      <c r="B431" s="138"/>
      <c r="D431" s="139" t="s">
        <v>135</v>
      </c>
      <c r="E431" s="140"/>
      <c r="F431" s="141" t="s">
        <v>598</v>
      </c>
      <c r="H431" s="142">
        <v>10</v>
      </c>
      <c r="L431" s="138"/>
      <c r="M431" s="143"/>
      <c r="T431" s="144"/>
      <c r="AT431" s="140" t="s">
        <v>135</v>
      </c>
      <c r="AU431" s="140" t="s">
        <v>79</v>
      </c>
      <c r="AV431" s="140" t="s">
        <v>79</v>
      </c>
      <c r="AW431" s="140" t="s">
        <v>97</v>
      </c>
      <c r="AX431" s="140" t="s">
        <v>72</v>
      </c>
      <c r="AY431" s="140" t="s">
        <v>124</v>
      </c>
    </row>
    <row r="432" spans="2:51" s="6" customFormat="1" ht="15.75" customHeight="1">
      <c r="B432" s="151"/>
      <c r="D432" s="139" t="s">
        <v>135</v>
      </c>
      <c r="E432" s="152"/>
      <c r="F432" s="153" t="s">
        <v>145</v>
      </c>
      <c r="H432" s="154">
        <v>25</v>
      </c>
      <c r="L432" s="151"/>
      <c r="M432" s="155"/>
      <c r="T432" s="156"/>
      <c r="AT432" s="152" t="s">
        <v>135</v>
      </c>
      <c r="AU432" s="152" t="s">
        <v>79</v>
      </c>
      <c r="AV432" s="152" t="s">
        <v>131</v>
      </c>
      <c r="AW432" s="152" t="s">
        <v>97</v>
      </c>
      <c r="AX432" s="152" t="s">
        <v>21</v>
      </c>
      <c r="AY432" s="152" t="s">
        <v>124</v>
      </c>
    </row>
    <row r="433" spans="2:65" s="6" customFormat="1" ht="27" customHeight="1">
      <c r="B433" s="22"/>
      <c r="C433" s="163" t="s">
        <v>599</v>
      </c>
      <c r="D433" s="163" t="s">
        <v>305</v>
      </c>
      <c r="E433" s="164" t="s">
        <v>600</v>
      </c>
      <c r="F433" s="165" t="s">
        <v>601</v>
      </c>
      <c r="G433" s="166" t="s">
        <v>437</v>
      </c>
      <c r="H433" s="167">
        <v>6</v>
      </c>
      <c r="I433" s="168"/>
      <c r="J433" s="169">
        <f>ROUND($I$433*$H$433,2)</f>
        <v>0</v>
      </c>
      <c r="K433" s="165"/>
      <c r="L433" s="170"/>
      <c r="M433" s="171"/>
      <c r="N433" s="172" t="s">
        <v>43</v>
      </c>
      <c r="P433" s="133">
        <f>$O$433*$H$433</f>
        <v>0</v>
      </c>
      <c r="Q433" s="133">
        <v>0.254</v>
      </c>
      <c r="R433" s="133">
        <f>$Q$433*$H$433</f>
        <v>1.524</v>
      </c>
      <c r="S433" s="133">
        <v>0</v>
      </c>
      <c r="T433" s="134">
        <f>$S$433*$H$433</f>
        <v>0</v>
      </c>
      <c r="AR433" s="84" t="s">
        <v>181</v>
      </c>
      <c r="AT433" s="84" t="s">
        <v>305</v>
      </c>
      <c r="AU433" s="84" t="s">
        <v>79</v>
      </c>
      <c r="AY433" s="6" t="s">
        <v>124</v>
      </c>
      <c r="BE433" s="135">
        <f>IF($N$433="základní",$J$433,0)</f>
        <v>0</v>
      </c>
      <c r="BF433" s="135">
        <f>IF($N$433="snížená",$J$433,0)</f>
        <v>0</v>
      </c>
      <c r="BG433" s="135">
        <f>IF($N$433="zákl. přenesená",$J$433,0)</f>
        <v>0</v>
      </c>
      <c r="BH433" s="135">
        <f>IF($N$433="sníž. přenesená",$J$433,0)</f>
        <v>0</v>
      </c>
      <c r="BI433" s="135">
        <f>IF($N$433="nulová",$J$433,0)</f>
        <v>0</v>
      </c>
      <c r="BJ433" s="84" t="s">
        <v>21</v>
      </c>
      <c r="BK433" s="135">
        <f>ROUND($I$433*$H$433,2)</f>
        <v>0</v>
      </c>
      <c r="BL433" s="84" t="s">
        <v>131</v>
      </c>
      <c r="BM433" s="84" t="s">
        <v>602</v>
      </c>
    </row>
    <row r="434" spans="2:47" s="6" customFormat="1" ht="27" customHeight="1">
      <c r="B434" s="22"/>
      <c r="D434" s="136" t="s">
        <v>133</v>
      </c>
      <c r="F434" s="137" t="s">
        <v>603</v>
      </c>
      <c r="L434" s="22"/>
      <c r="M434" s="48"/>
      <c r="T434" s="49"/>
      <c r="AT434" s="6" t="s">
        <v>133</v>
      </c>
      <c r="AU434" s="6" t="s">
        <v>79</v>
      </c>
    </row>
    <row r="435" spans="2:65" s="6" customFormat="1" ht="27" customHeight="1">
      <c r="B435" s="22"/>
      <c r="C435" s="163" t="s">
        <v>604</v>
      </c>
      <c r="D435" s="163" t="s">
        <v>305</v>
      </c>
      <c r="E435" s="164" t="s">
        <v>605</v>
      </c>
      <c r="F435" s="165" t="s">
        <v>606</v>
      </c>
      <c r="G435" s="166" t="s">
        <v>437</v>
      </c>
      <c r="H435" s="167">
        <v>4</v>
      </c>
      <c r="I435" s="168"/>
      <c r="J435" s="169">
        <f>ROUND($I$435*$H$435,2)</f>
        <v>0</v>
      </c>
      <c r="K435" s="165"/>
      <c r="L435" s="170"/>
      <c r="M435" s="171"/>
      <c r="N435" s="172" t="s">
        <v>43</v>
      </c>
      <c r="P435" s="133">
        <f>$O$435*$H$435</f>
        <v>0</v>
      </c>
      <c r="Q435" s="133">
        <v>0.506</v>
      </c>
      <c r="R435" s="133">
        <f>$Q$435*$H$435</f>
        <v>2.024</v>
      </c>
      <c r="S435" s="133">
        <v>0</v>
      </c>
      <c r="T435" s="134">
        <f>$S$435*$H$435</f>
        <v>0</v>
      </c>
      <c r="AR435" s="84" t="s">
        <v>181</v>
      </c>
      <c r="AT435" s="84" t="s">
        <v>305</v>
      </c>
      <c r="AU435" s="84" t="s">
        <v>79</v>
      </c>
      <c r="AY435" s="6" t="s">
        <v>124</v>
      </c>
      <c r="BE435" s="135">
        <f>IF($N$435="základní",$J$435,0)</f>
        <v>0</v>
      </c>
      <c r="BF435" s="135">
        <f>IF($N$435="snížená",$J$435,0)</f>
        <v>0</v>
      </c>
      <c r="BG435" s="135">
        <f>IF($N$435="zákl. přenesená",$J$435,0)</f>
        <v>0</v>
      </c>
      <c r="BH435" s="135">
        <f>IF($N$435="sníž. přenesená",$J$435,0)</f>
        <v>0</v>
      </c>
      <c r="BI435" s="135">
        <f>IF($N$435="nulová",$J$435,0)</f>
        <v>0</v>
      </c>
      <c r="BJ435" s="84" t="s">
        <v>21</v>
      </c>
      <c r="BK435" s="135">
        <f>ROUND($I$435*$H$435,2)</f>
        <v>0</v>
      </c>
      <c r="BL435" s="84" t="s">
        <v>131</v>
      </c>
      <c r="BM435" s="84" t="s">
        <v>607</v>
      </c>
    </row>
    <row r="436" spans="2:47" s="6" customFormat="1" ht="27" customHeight="1">
      <c r="B436" s="22"/>
      <c r="D436" s="136" t="s">
        <v>133</v>
      </c>
      <c r="F436" s="137" t="s">
        <v>608</v>
      </c>
      <c r="L436" s="22"/>
      <c r="M436" s="48"/>
      <c r="T436" s="49"/>
      <c r="AT436" s="6" t="s">
        <v>133</v>
      </c>
      <c r="AU436" s="6" t="s">
        <v>79</v>
      </c>
    </row>
    <row r="437" spans="2:65" s="6" customFormat="1" ht="27" customHeight="1">
      <c r="B437" s="22"/>
      <c r="C437" s="163" t="s">
        <v>609</v>
      </c>
      <c r="D437" s="163" t="s">
        <v>305</v>
      </c>
      <c r="E437" s="164" t="s">
        <v>610</v>
      </c>
      <c r="F437" s="165" t="s">
        <v>611</v>
      </c>
      <c r="G437" s="166" t="s">
        <v>437</v>
      </c>
      <c r="H437" s="167">
        <v>5</v>
      </c>
      <c r="I437" s="168"/>
      <c r="J437" s="169">
        <f>ROUND($I$437*$H$437,2)</f>
        <v>0</v>
      </c>
      <c r="K437" s="165"/>
      <c r="L437" s="170"/>
      <c r="M437" s="171"/>
      <c r="N437" s="172" t="s">
        <v>43</v>
      </c>
      <c r="P437" s="133">
        <f>$O$437*$H$437</f>
        <v>0</v>
      </c>
      <c r="Q437" s="133">
        <v>1.013</v>
      </c>
      <c r="R437" s="133">
        <f>$Q$437*$H$437</f>
        <v>5.0649999999999995</v>
      </c>
      <c r="S437" s="133">
        <v>0</v>
      </c>
      <c r="T437" s="134">
        <f>$S$437*$H$437</f>
        <v>0</v>
      </c>
      <c r="AR437" s="84" t="s">
        <v>181</v>
      </c>
      <c r="AT437" s="84" t="s">
        <v>305</v>
      </c>
      <c r="AU437" s="84" t="s">
        <v>79</v>
      </c>
      <c r="AY437" s="6" t="s">
        <v>124</v>
      </c>
      <c r="BE437" s="135">
        <f>IF($N$437="základní",$J$437,0)</f>
        <v>0</v>
      </c>
      <c r="BF437" s="135">
        <f>IF($N$437="snížená",$J$437,0)</f>
        <v>0</v>
      </c>
      <c r="BG437" s="135">
        <f>IF($N$437="zákl. přenesená",$J$437,0)</f>
        <v>0</v>
      </c>
      <c r="BH437" s="135">
        <f>IF($N$437="sníž. přenesená",$J$437,0)</f>
        <v>0</v>
      </c>
      <c r="BI437" s="135">
        <f>IF($N$437="nulová",$J$437,0)</f>
        <v>0</v>
      </c>
      <c r="BJ437" s="84" t="s">
        <v>21</v>
      </c>
      <c r="BK437" s="135">
        <f>ROUND($I$437*$H$437,2)</f>
        <v>0</v>
      </c>
      <c r="BL437" s="84" t="s">
        <v>131</v>
      </c>
      <c r="BM437" s="84" t="s">
        <v>612</v>
      </c>
    </row>
    <row r="438" spans="2:47" s="6" customFormat="1" ht="27" customHeight="1">
      <c r="B438" s="22"/>
      <c r="D438" s="136" t="s">
        <v>133</v>
      </c>
      <c r="F438" s="137" t="s">
        <v>613</v>
      </c>
      <c r="L438" s="22"/>
      <c r="M438" s="48"/>
      <c r="T438" s="49"/>
      <c r="AT438" s="6" t="s">
        <v>133</v>
      </c>
      <c r="AU438" s="6" t="s">
        <v>79</v>
      </c>
    </row>
    <row r="439" spans="2:65" s="6" customFormat="1" ht="27" customHeight="1">
      <c r="B439" s="22"/>
      <c r="C439" s="163" t="s">
        <v>614</v>
      </c>
      <c r="D439" s="163" t="s">
        <v>305</v>
      </c>
      <c r="E439" s="164" t="s">
        <v>615</v>
      </c>
      <c r="F439" s="165" t="s">
        <v>616</v>
      </c>
      <c r="G439" s="166" t="s">
        <v>437</v>
      </c>
      <c r="H439" s="167">
        <v>9</v>
      </c>
      <c r="I439" s="168"/>
      <c r="J439" s="169">
        <f>ROUND($I$439*$H$439,2)</f>
        <v>0</v>
      </c>
      <c r="K439" s="165"/>
      <c r="L439" s="170"/>
      <c r="M439" s="171"/>
      <c r="N439" s="172" t="s">
        <v>43</v>
      </c>
      <c r="P439" s="133">
        <f>$O$439*$H$439</f>
        <v>0</v>
      </c>
      <c r="Q439" s="133">
        <v>1.87</v>
      </c>
      <c r="R439" s="133">
        <f>$Q$439*$H$439</f>
        <v>16.830000000000002</v>
      </c>
      <c r="S439" s="133">
        <v>0</v>
      </c>
      <c r="T439" s="134">
        <f>$S$439*$H$439</f>
        <v>0</v>
      </c>
      <c r="AR439" s="84" t="s">
        <v>181</v>
      </c>
      <c r="AT439" s="84" t="s">
        <v>305</v>
      </c>
      <c r="AU439" s="84" t="s">
        <v>79</v>
      </c>
      <c r="AY439" s="6" t="s">
        <v>124</v>
      </c>
      <c r="BE439" s="135">
        <f>IF($N$439="základní",$J$439,0)</f>
        <v>0</v>
      </c>
      <c r="BF439" s="135">
        <f>IF($N$439="snížená",$J$439,0)</f>
        <v>0</v>
      </c>
      <c r="BG439" s="135">
        <f>IF($N$439="zákl. přenesená",$J$439,0)</f>
        <v>0</v>
      </c>
      <c r="BH439" s="135">
        <f>IF($N$439="sníž. přenesená",$J$439,0)</f>
        <v>0</v>
      </c>
      <c r="BI439" s="135">
        <f>IF($N$439="nulová",$J$439,0)</f>
        <v>0</v>
      </c>
      <c r="BJ439" s="84" t="s">
        <v>21</v>
      </c>
      <c r="BK439" s="135">
        <f>ROUND($I$439*$H$439,2)</f>
        <v>0</v>
      </c>
      <c r="BL439" s="84" t="s">
        <v>131</v>
      </c>
      <c r="BM439" s="84" t="s">
        <v>617</v>
      </c>
    </row>
    <row r="440" spans="2:47" s="6" customFormat="1" ht="50.25" customHeight="1">
      <c r="B440" s="22"/>
      <c r="D440" s="136" t="s">
        <v>133</v>
      </c>
      <c r="F440" s="137" t="s">
        <v>618</v>
      </c>
      <c r="L440" s="22"/>
      <c r="M440" s="48"/>
      <c r="T440" s="49"/>
      <c r="AT440" s="6" t="s">
        <v>133</v>
      </c>
      <c r="AU440" s="6" t="s">
        <v>79</v>
      </c>
    </row>
    <row r="441" spans="2:65" s="6" customFormat="1" ht="27" customHeight="1">
      <c r="B441" s="22"/>
      <c r="C441" s="163" t="s">
        <v>619</v>
      </c>
      <c r="D441" s="163" t="s">
        <v>305</v>
      </c>
      <c r="E441" s="164" t="s">
        <v>620</v>
      </c>
      <c r="F441" s="165" t="s">
        <v>621</v>
      </c>
      <c r="G441" s="166" t="s">
        <v>437</v>
      </c>
      <c r="H441" s="167">
        <v>1</v>
      </c>
      <c r="I441" s="168"/>
      <c r="J441" s="169">
        <f>ROUND($I$441*$H$441,2)</f>
        <v>0</v>
      </c>
      <c r="K441" s="165"/>
      <c r="L441" s="170"/>
      <c r="M441" s="171"/>
      <c r="N441" s="172" t="s">
        <v>43</v>
      </c>
      <c r="P441" s="133">
        <f>$O$441*$H$441</f>
        <v>0</v>
      </c>
      <c r="Q441" s="133">
        <v>1.87</v>
      </c>
      <c r="R441" s="133">
        <f>$Q$441*$H$441</f>
        <v>1.87</v>
      </c>
      <c r="S441" s="133">
        <v>0</v>
      </c>
      <c r="T441" s="134">
        <f>$S$441*$H$441</f>
        <v>0</v>
      </c>
      <c r="AR441" s="84" t="s">
        <v>181</v>
      </c>
      <c r="AT441" s="84" t="s">
        <v>305</v>
      </c>
      <c r="AU441" s="84" t="s">
        <v>79</v>
      </c>
      <c r="AY441" s="6" t="s">
        <v>124</v>
      </c>
      <c r="BE441" s="135">
        <f>IF($N$441="základní",$J$441,0)</f>
        <v>0</v>
      </c>
      <c r="BF441" s="135">
        <f>IF($N$441="snížená",$J$441,0)</f>
        <v>0</v>
      </c>
      <c r="BG441" s="135">
        <f>IF($N$441="zákl. přenesená",$J$441,0)</f>
        <v>0</v>
      </c>
      <c r="BH441" s="135">
        <f>IF($N$441="sníž. přenesená",$J$441,0)</f>
        <v>0</v>
      </c>
      <c r="BI441" s="135">
        <f>IF($N$441="nulová",$J$441,0)</f>
        <v>0</v>
      </c>
      <c r="BJ441" s="84" t="s">
        <v>21</v>
      </c>
      <c r="BK441" s="135">
        <f>ROUND($I$441*$H$441,2)</f>
        <v>0</v>
      </c>
      <c r="BL441" s="84" t="s">
        <v>131</v>
      </c>
      <c r="BM441" s="84" t="s">
        <v>622</v>
      </c>
    </row>
    <row r="442" spans="2:47" s="6" customFormat="1" ht="38.25" customHeight="1">
      <c r="B442" s="22"/>
      <c r="D442" s="136" t="s">
        <v>133</v>
      </c>
      <c r="F442" s="137" t="s">
        <v>623</v>
      </c>
      <c r="L442" s="22"/>
      <c r="M442" s="48"/>
      <c r="T442" s="49"/>
      <c r="AT442" s="6" t="s">
        <v>133</v>
      </c>
      <c r="AU442" s="6" t="s">
        <v>79</v>
      </c>
    </row>
    <row r="443" spans="2:65" s="6" customFormat="1" ht="15.75" customHeight="1">
      <c r="B443" s="22"/>
      <c r="C443" s="163" t="s">
        <v>624</v>
      </c>
      <c r="D443" s="163" t="s">
        <v>305</v>
      </c>
      <c r="E443" s="164" t="s">
        <v>625</v>
      </c>
      <c r="F443" s="165" t="s">
        <v>626</v>
      </c>
      <c r="G443" s="166" t="s">
        <v>437</v>
      </c>
      <c r="H443" s="167">
        <v>25</v>
      </c>
      <c r="I443" s="168"/>
      <c r="J443" s="169">
        <f>ROUND($I$443*$H$443,2)</f>
        <v>0</v>
      </c>
      <c r="K443" s="165" t="s">
        <v>130</v>
      </c>
      <c r="L443" s="170"/>
      <c r="M443" s="171"/>
      <c r="N443" s="172" t="s">
        <v>43</v>
      </c>
      <c r="P443" s="133">
        <f>$O$443*$H$443</f>
        <v>0</v>
      </c>
      <c r="Q443" s="133">
        <v>0.002</v>
      </c>
      <c r="R443" s="133">
        <f>$Q$443*$H$443</f>
        <v>0.05</v>
      </c>
      <c r="S443" s="133">
        <v>0</v>
      </c>
      <c r="T443" s="134">
        <f>$S$443*$H$443</f>
        <v>0</v>
      </c>
      <c r="AR443" s="84" t="s">
        <v>181</v>
      </c>
      <c r="AT443" s="84" t="s">
        <v>305</v>
      </c>
      <c r="AU443" s="84" t="s">
        <v>79</v>
      </c>
      <c r="AY443" s="6" t="s">
        <v>124</v>
      </c>
      <c r="BE443" s="135">
        <f>IF($N$443="základní",$J$443,0)</f>
        <v>0</v>
      </c>
      <c r="BF443" s="135">
        <f>IF($N$443="snížená",$J$443,0)</f>
        <v>0</v>
      </c>
      <c r="BG443" s="135">
        <f>IF($N$443="zákl. přenesená",$J$443,0)</f>
        <v>0</v>
      </c>
      <c r="BH443" s="135">
        <f>IF($N$443="sníž. přenesená",$J$443,0)</f>
        <v>0</v>
      </c>
      <c r="BI443" s="135">
        <f>IF($N$443="nulová",$J$443,0)</f>
        <v>0</v>
      </c>
      <c r="BJ443" s="84" t="s">
        <v>21</v>
      </c>
      <c r="BK443" s="135">
        <f>ROUND($I$443*$H$443,2)</f>
        <v>0</v>
      </c>
      <c r="BL443" s="84" t="s">
        <v>131</v>
      </c>
      <c r="BM443" s="84" t="s">
        <v>627</v>
      </c>
    </row>
    <row r="444" spans="2:47" s="6" customFormat="1" ht="27" customHeight="1">
      <c r="B444" s="22"/>
      <c r="D444" s="136" t="s">
        <v>133</v>
      </c>
      <c r="F444" s="137" t="s">
        <v>628</v>
      </c>
      <c r="L444" s="22"/>
      <c r="M444" s="48"/>
      <c r="T444" s="49"/>
      <c r="AT444" s="6" t="s">
        <v>133</v>
      </c>
      <c r="AU444" s="6" t="s">
        <v>79</v>
      </c>
    </row>
    <row r="445" spans="2:51" s="6" customFormat="1" ht="15.75" customHeight="1">
      <c r="B445" s="138"/>
      <c r="D445" s="139" t="s">
        <v>135</v>
      </c>
      <c r="E445" s="140"/>
      <c r="F445" s="141" t="s">
        <v>629</v>
      </c>
      <c r="H445" s="142">
        <v>25</v>
      </c>
      <c r="L445" s="138"/>
      <c r="M445" s="143"/>
      <c r="T445" s="144"/>
      <c r="AT445" s="140" t="s">
        <v>135</v>
      </c>
      <c r="AU445" s="140" t="s">
        <v>79</v>
      </c>
      <c r="AV445" s="140" t="s">
        <v>79</v>
      </c>
      <c r="AW445" s="140" t="s">
        <v>97</v>
      </c>
      <c r="AX445" s="140" t="s">
        <v>21</v>
      </c>
      <c r="AY445" s="140" t="s">
        <v>124</v>
      </c>
    </row>
    <row r="446" spans="2:65" s="6" customFormat="1" ht="15.75" customHeight="1">
      <c r="B446" s="22"/>
      <c r="C446" s="124" t="s">
        <v>630</v>
      </c>
      <c r="D446" s="124" t="s">
        <v>126</v>
      </c>
      <c r="E446" s="125" t="s">
        <v>631</v>
      </c>
      <c r="F446" s="126" t="s">
        <v>632</v>
      </c>
      <c r="G446" s="127" t="s">
        <v>437</v>
      </c>
      <c r="H446" s="128">
        <v>10</v>
      </c>
      <c r="I446" s="129"/>
      <c r="J446" s="130">
        <f>ROUND($I$446*$H$446,2)</f>
        <v>0</v>
      </c>
      <c r="K446" s="126" t="s">
        <v>130</v>
      </c>
      <c r="L446" s="22"/>
      <c r="M446" s="131"/>
      <c r="N446" s="132" t="s">
        <v>43</v>
      </c>
      <c r="P446" s="133">
        <f>$O$446*$H$446</f>
        <v>0</v>
      </c>
      <c r="Q446" s="133">
        <v>0.02137</v>
      </c>
      <c r="R446" s="133">
        <f>$Q$446*$H$446</f>
        <v>0.2137</v>
      </c>
      <c r="S446" s="133">
        <v>0</v>
      </c>
      <c r="T446" s="134">
        <f>$S$446*$H$446</f>
        <v>0</v>
      </c>
      <c r="AR446" s="84" t="s">
        <v>131</v>
      </c>
      <c r="AT446" s="84" t="s">
        <v>126</v>
      </c>
      <c r="AU446" s="84" t="s">
        <v>79</v>
      </c>
      <c r="AY446" s="6" t="s">
        <v>124</v>
      </c>
      <c r="BE446" s="135">
        <f>IF($N$446="základní",$J$446,0)</f>
        <v>0</v>
      </c>
      <c r="BF446" s="135">
        <f>IF($N$446="snížená",$J$446,0)</f>
        <v>0</v>
      </c>
      <c r="BG446" s="135">
        <f>IF($N$446="zákl. přenesená",$J$446,0)</f>
        <v>0</v>
      </c>
      <c r="BH446" s="135">
        <f>IF($N$446="sníž. přenesená",$J$446,0)</f>
        <v>0</v>
      </c>
      <c r="BI446" s="135">
        <f>IF($N$446="nulová",$J$446,0)</f>
        <v>0</v>
      </c>
      <c r="BJ446" s="84" t="s">
        <v>21</v>
      </c>
      <c r="BK446" s="135">
        <f>ROUND($I$446*$H$446,2)</f>
        <v>0</v>
      </c>
      <c r="BL446" s="84" t="s">
        <v>131</v>
      </c>
      <c r="BM446" s="84" t="s">
        <v>633</v>
      </c>
    </row>
    <row r="447" spans="2:47" s="6" customFormat="1" ht="16.5" customHeight="1">
      <c r="B447" s="22"/>
      <c r="D447" s="136" t="s">
        <v>133</v>
      </c>
      <c r="F447" s="137" t="s">
        <v>632</v>
      </c>
      <c r="L447" s="22"/>
      <c r="M447" s="48"/>
      <c r="T447" s="49"/>
      <c r="AT447" s="6" t="s">
        <v>133</v>
      </c>
      <c r="AU447" s="6" t="s">
        <v>79</v>
      </c>
    </row>
    <row r="448" spans="2:47" s="6" customFormat="1" ht="30.75" customHeight="1">
      <c r="B448" s="22"/>
      <c r="D448" s="139" t="s">
        <v>140</v>
      </c>
      <c r="F448" s="145" t="s">
        <v>141</v>
      </c>
      <c r="L448" s="22"/>
      <c r="M448" s="48"/>
      <c r="T448" s="49"/>
      <c r="AT448" s="6" t="s">
        <v>140</v>
      </c>
      <c r="AU448" s="6" t="s">
        <v>79</v>
      </c>
    </row>
    <row r="449" spans="2:51" s="6" customFormat="1" ht="15.75" customHeight="1">
      <c r="B449" s="138"/>
      <c r="D449" s="139" t="s">
        <v>135</v>
      </c>
      <c r="E449" s="140"/>
      <c r="F449" s="141" t="s">
        <v>26</v>
      </c>
      <c r="H449" s="142">
        <v>10</v>
      </c>
      <c r="L449" s="138"/>
      <c r="M449" s="143"/>
      <c r="T449" s="144"/>
      <c r="AT449" s="140" t="s">
        <v>135</v>
      </c>
      <c r="AU449" s="140" t="s">
        <v>79</v>
      </c>
      <c r="AV449" s="140" t="s">
        <v>79</v>
      </c>
      <c r="AW449" s="140" t="s">
        <v>97</v>
      </c>
      <c r="AX449" s="140" t="s">
        <v>21</v>
      </c>
      <c r="AY449" s="140" t="s">
        <v>124</v>
      </c>
    </row>
    <row r="450" spans="2:65" s="6" customFormat="1" ht="27" customHeight="1">
      <c r="B450" s="22"/>
      <c r="C450" s="163" t="s">
        <v>634</v>
      </c>
      <c r="D450" s="163" t="s">
        <v>305</v>
      </c>
      <c r="E450" s="164" t="s">
        <v>635</v>
      </c>
      <c r="F450" s="165" t="s">
        <v>636</v>
      </c>
      <c r="G450" s="166" t="s">
        <v>437</v>
      </c>
      <c r="H450" s="167">
        <v>10</v>
      </c>
      <c r="I450" s="168"/>
      <c r="J450" s="169">
        <f>ROUND($I$450*$H$450,2)</f>
        <v>0</v>
      </c>
      <c r="K450" s="165"/>
      <c r="L450" s="170"/>
      <c r="M450" s="171"/>
      <c r="N450" s="172" t="s">
        <v>43</v>
      </c>
      <c r="P450" s="133">
        <f>$O$450*$H$450</f>
        <v>0</v>
      </c>
      <c r="Q450" s="133">
        <v>0.548</v>
      </c>
      <c r="R450" s="133">
        <f>$Q$450*$H$450</f>
        <v>5.48</v>
      </c>
      <c r="S450" s="133">
        <v>0</v>
      </c>
      <c r="T450" s="134">
        <f>$S$450*$H$450</f>
        <v>0</v>
      </c>
      <c r="AR450" s="84" t="s">
        <v>181</v>
      </c>
      <c r="AT450" s="84" t="s">
        <v>305</v>
      </c>
      <c r="AU450" s="84" t="s">
        <v>79</v>
      </c>
      <c r="AY450" s="6" t="s">
        <v>124</v>
      </c>
      <c r="BE450" s="135">
        <f>IF($N$450="základní",$J$450,0)</f>
        <v>0</v>
      </c>
      <c r="BF450" s="135">
        <f>IF($N$450="snížená",$J$450,0)</f>
        <v>0</v>
      </c>
      <c r="BG450" s="135">
        <f>IF($N$450="zákl. přenesená",$J$450,0)</f>
        <v>0</v>
      </c>
      <c r="BH450" s="135">
        <f>IF($N$450="sníž. přenesená",$J$450,0)</f>
        <v>0</v>
      </c>
      <c r="BI450" s="135">
        <f>IF($N$450="nulová",$J$450,0)</f>
        <v>0</v>
      </c>
      <c r="BJ450" s="84" t="s">
        <v>21</v>
      </c>
      <c r="BK450" s="135">
        <f>ROUND($I$450*$H$450,2)</f>
        <v>0</v>
      </c>
      <c r="BL450" s="84" t="s">
        <v>131</v>
      </c>
      <c r="BM450" s="84" t="s">
        <v>637</v>
      </c>
    </row>
    <row r="451" spans="2:47" s="6" customFormat="1" ht="27" customHeight="1">
      <c r="B451" s="22"/>
      <c r="D451" s="136" t="s">
        <v>133</v>
      </c>
      <c r="F451" s="137" t="s">
        <v>638</v>
      </c>
      <c r="L451" s="22"/>
      <c r="M451" s="48"/>
      <c r="T451" s="49"/>
      <c r="AT451" s="6" t="s">
        <v>133</v>
      </c>
      <c r="AU451" s="6" t="s">
        <v>79</v>
      </c>
    </row>
    <row r="452" spans="2:65" s="6" customFormat="1" ht="15.75" customHeight="1">
      <c r="B452" s="22"/>
      <c r="C452" s="124" t="s">
        <v>639</v>
      </c>
      <c r="D452" s="124" t="s">
        <v>126</v>
      </c>
      <c r="E452" s="125" t="s">
        <v>640</v>
      </c>
      <c r="F452" s="126" t="s">
        <v>641</v>
      </c>
      <c r="G452" s="127" t="s">
        <v>437</v>
      </c>
      <c r="H452" s="128">
        <v>11</v>
      </c>
      <c r="I452" s="129"/>
      <c r="J452" s="130">
        <f>ROUND($I$452*$H$452,2)</f>
        <v>0</v>
      </c>
      <c r="K452" s="126" t="s">
        <v>130</v>
      </c>
      <c r="L452" s="22"/>
      <c r="M452" s="131"/>
      <c r="N452" s="132" t="s">
        <v>43</v>
      </c>
      <c r="P452" s="133">
        <f>$O$452*$H$452</f>
        <v>0</v>
      </c>
      <c r="Q452" s="133">
        <v>0.00702</v>
      </c>
      <c r="R452" s="133">
        <f>$Q$452*$H$452</f>
        <v>0.07722</v>
      </c>
      <c r="S452" s="133">
        <v>0</v>
      </c>
      <c r="T452" s="134">
        <f>$S$452*$H$452</f>
        <v>0</v>
      </c>
      <c r="AR452" s="84" t="s">
        <v>131</v>
      </c>
      <c r="AT452" s="84" t="s">
        <v>126</v>
      </c>
      <c r="AU452" s="84" t="s">
        <v>79</v>
      </c>
      <c r="AY452" s="6" t="s">
        <v>124</v>
      </c>
      <c r="BE452" s="135">
        <f>IF($N$452="základní",$J$452,0)</f>
        <v>0</v>
      </c>
      <c r="BF452" s="135">
        <f>IF($N$452="snížená",$J$452,0)</f>
        <v>0</v>
      </c>
      <c r="BG452" s="135">
        <f>IF($N$452="zákl. přenesená",$J$452,0)</f>
        <v>0</v>
      </c>
      <c r="BH452" s="135">
        <f>IF($N$452="sníž. přenesená",$J$452,0)</f>
        <v>0</v>
      </c>
      <c r="BI452" s="135">
        <f>IF($N$452="nulová",$J$452,0)</f>
        <v>0</v>
      </c>
      <c r="BJ452" s="84" t="s">
        <v>21</v>
      </c>
      <c r="BK452" s="135">
        <f>ROUND($I$452*$H$452,2)</f>
        <v>0</v>
      </c>
      <c r="BL452" s="84" t="s">
        <v>131</v>
      </c>
      <c r="BM452" s="84" t="s">
        <v>642</v>
      </c>
    </row>
    <row r="453" spans="2:47" s="6" customFormat="1" ht="16.5" customHeight="1">
      <c r="B453" s="22"/>
      <c r="D453" s="136" t="s">
        <v>133</v>
      </c>
      <c r="F453" s="137" t="s">
        <v>643</v>
      </c>
      <c r="L453" s="22"/>
      <c r="M453" s="48"/>
      <c r="T453" s="49"/>
      <c r="AT453" s="6" t="s">
        <v>133</v>
      </c>
      <c r="AU453" s="6" t="s">
        <v>79</v>
      </c>
    </row>
    <row r="454" spans="2:47" s="6" customFormat="1" ht="30.75" customHeight="1">
      <c r="B454" s="22"/>
      <c r="D454" s="139" t="s">
        <v>140</v>
      </c>
      <c r="F454" s="145" t="s">
        <v>141</v>
      </c>
      <c r="L454" s="22"/>
      <c r="M454" s="48"/>
      <c r="T454" s="49"/>
      <c r="AT454" s="6" t="s">
        <v>140</v>
      </c>
      <c r="AU454" s="6" t="s">
        <v>79</v>
      </c>
    </row>
    <row r="455" spans="2:51" s="6" customFormat="1" ht="15.75" customHeight="1">
      <c r="B455" s="146"/>
      <c r="D455" s="139" t="s">
        <v>135</v>
      </c>
      <c r="E455" s="147"/>
      <c r="F455" s="148" t="s">
        <v>644</v>
      </c>
      <c r="H455" s="147"/>
      <c r="L455" s="146"/>
      <c r="M455" s="149"/>
      <c r="T455" s="150"/>
      <c r="AT455" s="147" t="s">
        <v>135</v>
      </c>
      <c r="AU455" s="147" t="s">
        <v>79</v>
      </c>
      <c r="AV455" s="147" t="s">
        <v>21</v>
      </c>
      <c r="AW455" s="147" t="s">
        <v>97</v>
      </c>
      <c r="AX455" s="147" t="s">
        <v>72</v>
      </c>
      <c r="AY455" s="147" t="s">
        <v>124</v>
      </c>
    </row>
    <row r="456" spans="2:51" s="6" customFormat="1" ht="15.75" customHeight="1">
      <c r="B456" s="138"/>
      <c r="D456" s="139" t="s">
        <v>135</v>
      </c>
      <c r="E456" s="140"/>
      <c r="F456" s="141" t="s">
        <v>645</v>
      </c>
      <c r="H456" s="142">
        <v>11</v>
      </c>
      <c r="L456" s="138"/>
      <c r="M456" s="143"/>
      <c r="T456" s="144"/>
      <c r="AT456" s="140" t="s">
        <v>135</v>
      </c>
      <c r="AU456" s="140" t="s">
        <v>79</v>
      </c>
      <c r="AV456" s="140" t="s">
        <v>79</v>
      </c>
      <c r="AW456" s="140" t="s">
        <v>97</v>
      </c>
      <c r="AX456" s="140" t="s">
        <v>21</v>
      </c>
      <c r="AY456" s="140" t="s">
        <v>124</v>
      </c>
    </row>
    <row r="457" spans="2:65" s="6" customFormat="1" ht="15.75" customHeight="1">
      <c r="B457" s="22"/>
      <c r="C457" s="163" t="s">
        <v>646</v>
      </c>
      <c r="D457" s="163" t="s">
        <v>305</v>
      </c>
      <c r="E457" s="164" t="s">
        <v>647</v>
      </c>
      <c r="F457" s="165" t="s">
        <v>648</v>
      </c>
      <c r="G457" s="166" t="s">
        <v>437</v>
      </c>
      <c r="H457" s="167">
        <v>11</v>
      </c>
      <c r="I457" s="168"/>
      <c r="J457" s="169">
        <f>ROUND($I$457*$H$457,2)</f>
        <v>0</v>
      </c>
      <c r="K457" s="165"/>
      <c r="L457" s="170"/>
      <c r="M457" s="171"/>
      <c r="N457" s="172" t="s">
        <v>43</v>
      </c>
      <c r="P457" s="133">
        <f>$O$457*$H$457</f>
        <v>0</v>
      </c>
      <c r="Q457" s="133">
        <v>0.165</v>
      </c>
      <c r="R457" s="133">
        <f>$Q$457*$H$457</f>
        <v>1.8150000000000002</v>
      </c>
      <c r="S457" s="133">
        <v>0</v>
      </c>
      <c r="T457" s="134">
        <f>$S$457*$H$457</f>
        <v>0</v>
      </c>
      <c r="AR457" s="84" t="s">
        <v>181</v>
      </c>
      <c r="AT457" s="84" t="s">
        <v>305</v>
      </c>
      <c r="AU457" s="84" t="s">
        <v>79</v>
      </c>
      <c r="AY457" s="6" t="s">
        <v>124</v>
      </c>
      <c r="BE457" s="135">
        <f>IF($N$457="základní",$J$457,0)</f>
        <v>0</v>
      </c>
      <c r="BF457" s="135">
        <f>IF($N$457="snížená",$J$457,0)</f>
        <v>0</v>
      </c>
      <c r="BG457" s="135">
        <f>IF($N$457="zákl. přenesená",$J$457,0)</f>
        <v>0</v>
      </c>
      <c r="BH457" s="135">
        <f>IF($N$457="sníž. přenesená",$J$457,0)</f>
        <v>0</v>
      </c>
      <c r="BI457" s="135">
        <f>IF($N$457="nulová",$J$457,0)</f>
        <v>0</v>
      </c>
      <c r="BJ457" s="84" t="s">
        <v>21</v>
      </c>
      <c r="BK457" s="135">
        <f>ROUND($I$457*$H$457,2)</f>
        <v>0</v>
      </c>
      <c r="BL457" s="84" t="s">
        <v>131</v>
      </c>
      <c r="BM457" s="84" t="s">
        <v>649</v>
      </c>
    </row>
    <row r="458" spans="2:47" s="6" customFormat="1" ht="27" customHeight="1">
      <c r="B458" s="22"/>
      <c r="D458" s="136" t="s">
        <v>133</v>
      </c>
      <c r="F458" s="137" t="s">
        <v>650</v>
      </c>
      <c r="L458" s="22"/>
      <c r="M458" s="48"/>
      <c r="T458" s="49"/>
      <c r="AT458" s="6" t="s">
        <v>133</v>
      </c>
      <c r="AU458" s="6" t="s">
        <v>79</v>
      </c>
    </row>
    <row r="459" spans="2:65" s="6" customFormat="1" ht="15.75" customHeight="1">
      <c r="B459" s="22"/>
      <c r="C459" s="124" t="s">
        <v>651</v>
      </c>
      <c r="D459" s="124" t="s">
        <v>126</v>
      </c>
      <c r="E459" s="125" t="s">
        <v>652</v>
      </c>
      <c r="F459" s="126" t="s">
        <v>653</v>
      </c>
      <c r="G459" s="127" t="s">
        <v>437</v>
      </c>
      <c r="H459" s="128">
        <v>11</v>
      </c>
      <c r="I459" s="129"/>
      <c r="J459" s="130">
        <f>ROUND($I$459*$H$459,2)</f>
        <v>0</v>
      </c>
      <c r="K459" s="126" t="s">
        <v>130</v>
      </c>
      <c r="L459" s="22"/>
      <c r="M459" s="131"/>
      <c r="N459" s="132" t="s">
        <v>43</v>
      </c>
      <c r="P459" s="133">
        <f>$O$459*$H$459</f>
        <v>0</v>
      </c>
      <c r="Q459" s="133">
        <v>0.01298</v>
      </c>
      <c r="R459" s="133">
        <f>$Q$459*$H$459</f>
        <v>0.14278</v>
      </c>
      <c r="S459" s="133">
        <v>0.004</v>
      </c>
      <c r="T459" s="134">
        <f>$S$459*$H$459</f>
        <v>0.044</v>
      </c>
      <c r="AR459" s="84" t="s">
        <v>131</v>
      </c>
      <c r="AT459" s="84" t="s">
        <v>126</v>
      </c>
      <c r="AU459" s="84" t="s">
        <v>79</v>
      </c>
      <c r="AY459" s="6" t="s">
        <v>124</v>
      </c>
      <c r="BE459" s="135">
        <f>IF($N$459="základní",$J$459,0)</f>
        <v>0</v>
      </c>
      <c r="BF459" s="135">
        <f>IF($N$459="snížená",$J$459,0)</f>
        <v>0</v>
      </c>
      <c r="BG459" s="135">
        <f>IF($N$459="zákl. přenesená",$J$459,0)</f>
        <v>0</v>
      </c>
      <c r="BH459" s="135">
        <f>IF($N$459="sníž. přenesená",$J$459,0)</f>
        <v>0</v>
      </c>
      <c r="BI459" s="135">
        <f>IF($N$459="nulová",$J$459,0)</f>
        <v>0</v>
      </c>
      <c r="BJ459" s="84" t="s">
        <v>21</v>
      </c>
      <c r="BK459" s="135">
        <f>ROUND($I$459*$H$459,2)</f>
        <v>0</v>
      </c>
      <c r="BL459" s="84" t="s">
        <v>131</v>
      </c>
      <c r="BM459" s="84" t="s">
        <v>654</v>
      </c>
    </row>
    <row r="460" spans="2:47" s="6" customFormat="1" ht="16.5" customHeight="1">
      <c r="B460" s="22"/>
      <c r="D460" s="136" t="s">
        <v>133</v>
      </c>
      <c r="F460" s="137" t="s">
        <v>655</v>
      </c>
      <c r="L460" s="22"/>
      <c r="M460" s="48"/>
      <c r="T460" s="49"/>
      <c r="AT460" s="6" t="s">
        <v>133</v>
      </c>
      <c r="AU460" s="6" t="s">
        <v>79</v>
      </c>
    </row>
    <row r="461" spans="2:47" s="6" customFormat="1" ht="30.75" customHeight="1">
      <c r="B461" s="22"/>
      <c r="D461" s="139" t="s">
        <v>140</v>
      </c>
      <c r="F461" s="145" t="s">
        <v>141</v>
      </c>
      <c r="L461" s="22"/>
      <c r="M461" s="48"/>
      <c r="T461" s="49"/>
      <c r="AT461" s="6" t="s">
        <v>140</v>
      </c>
      <c r="AU461" s="6" t="s">
        <v>79</v>
      </c>
    </row>
    <row r="462" spans="2:51" s="6" customFormat="1" ht="15.75" customHeight="1">
      <c r="B462" s="146"/>
      <c r="D462" s="139" t="s">
        <v>135</v>
      </c>
      <c r="E462" s="147"/>
      <c r="F462" s="148" t="s">
        <v>656</v>
      </c>
      <c r="H462" s="147"/>
      <c r="L462" s="146"/>
      <c r="M462" s="149"/>
      <c r="T462" s="150"/>
      <c r="AT462" s="147" t="s">
        <v>135</v>
      </c>
      <c r="AU462" s="147" t="s">
        <v>79</v>
      </c>
      <c r="AV462" s="147" t="s">
        <v>21</v>
      </c>
      <c r="AW462" s="147" t="s">
        <v>97</v>
      </c>
      <c r="AX462" s="147" t="s">
        <v>72</v>
      </c>
      <c r="AY462" s="147" t="s">
        <v>124</v>
      </c>
    </row>
    <row r="463" spans="2:51" s="6" customFormat="1" ht="15.75" customHeight="1">
      <c r="B463" s="138"/>
      <c r="D463" s="139" t="s">
        <v>135</v>
      </c>
      <c r="E463" s="140"/>
      <c r="F463" s="141" t="s">
        <v>198</v>
      </c>
      <c r="H463" s="142">
        <v>11</v>
      </c>
      <c r="L463" s="138"/>
      <c r="M463" s="143"/>
      <c r="T463" s="144"/>
      <c r="AT463" s="140" t="s">
        <v>135</v>
      </c>
      <c r="AU463" s="140" t="s">
        <v>79</v>
      </c>
      <c r="AV463" s="140" t="s">
        <v>79</v>
      </c>
      <c r="AW463" s="140" t="s">
        <v>97</v>
      </c>
      <c r="AX463" s="140" t="s">
        <v>21</v>
      </c>
      <c r="AY463" s="140" t="s">
        <v>124</v>
      </c>
    </row>
    <row r="464" spans="2:65" s="6" customFormat="1" ht="15.75" customHeight="1">
      <c r="B464" s="22"/>
      <c r="C464" s="124" t="s">
        <v>657</v>
      </c>
      <c r="D464" s="124" t="s">
        <v>126</v>
      </c>
      <c r="E464" s="125" t="s">
        <v>658</v>
      </c>
      <c r="F464" s="126" t="s">
        <v>659</v>
      </c>
      <c r="G464" s="127" t="s">
        <v>213</v>
      </c>
      <c r="H464" s="128">
        <v>0.336</v>
      </c>
      <c r="I464" s="129"/>
      <c r="J464" s="130">
        <f>ROUND($I$464*$H$464,2)</f>
        <v>0</v>
      </c>
      <c r="K464" s="126" t="s">
        <v>130</v>
      </c>
      <c r="L464" s="22"/>
      <c r="M464" s="131"/>
      <c r="N464" s="132" t="s">
        <v>43</v>
      </c>
      <c r="P464" s="133">
        <f>$O$464*$H$464</f>
        <v>0</v>
      </c>
      <c r="Q464" s="133">
        <v>0</v>
      </c>
      <c r="R464" s="133">
        <f>$Q$464*$H$464</f>
        <v>0</v>
      </c>
      <c r="S464" s="133">
        <v>0</v>
      </c>
      <c r="T464" s="134">
        <f>$S$464*$H$464</f>
        <v>0</v>
      </c>
      <c r="AR464" s="84" t="s">
        <v>131</v>
      </c>
      <c r="AT464" s="84" t="s">
        <v>126</v>
      </c>
      <c r="AU464" s="84" t="s">
        <v>79</v>
      </c>
      <c r="AY464" s="6" t="s">
        <v>124</v>
      </c>
      <c r="BE464" s="135">
        <f>IF($N$464="základní",$J$464,0)</f>
        <v>0</v>
      </c>
      <c r="BF464" s="135">
        <f>IF($N$464="snížená",$J$464,0)</f>
        <v>0</v>
      </c>
      <c r="BG464" s="135">
        <f>IF($N$464="zákl. přenesená",$J$464,0)</f>
        <v>0</v>
      </c>
      <c r="BH464" s="135">
        <f>IF($N$464="sníž. přenesená",$J$464,0)</f>
        <v>0</v>
      </c>
      <c r="BI464" s="135">
        <f>IF($N$464="nulová",$J$464,0)</f>
        <v>0</v>
      </c>
      <c r="BJ464" s="84" t="s">
        <v>21</v>
      </c>
      <c r="BK464" s="135">
        <f>ROUND($I$464*$H$464,2)</f>
        <v>0</v>
      </c>
      <c r="BL464" s="84" t="s">
        <v>131</v>
      </c>
      <c r="BM464" s="84" t="s">
        <v>660</v>
      </c>
    </row>
    <row r="465" spans="2:47" s="6" customFormat="1" ht="16.5" customHeight="1">
      <c r="B465" s="22"/>
      <c r="D465" s="136" t="s">
        <v>133</v>
      </c>
      <c r="F465" s="137" t="s">
        <v>661</v>
      </c>
      <c r="L465" s="22"/>
      <c r="M465" s="48"/>
      <c r="T465" s="49"/>
      <c r="AT465" s="6" t="s">
        <v>133</v>
      </c>
      <c r="AU465" s="6" t="s">
        <v>79</v>
      </c>
    </row>
    <row r="466" spans="2:47" s="6" customFormat="1" ht="30.75" customHeight="1">
      <c r="B466" s="22"/>
      <c r="D466" s="139" t="s">
        <v>140</v>
      </c>
      <c r="F466" s="145" t="s">
        <v>141</v>
      </c>
      <c r="L466" s="22"/>
      <c r="M466" s="48"/>
      <c r="T466" s="49"/>
      <c r="AT466" s="6" t="s">
        <v>140</v>
      </c>
      <c r="AU466" s="6" t="s">
        <v>79</v>
      </c>
    </row>
    <row r="467" spans="2:51" s="6" customFormat="1" ht="15.75" customHeight="1">
      <c r="B467" s="146"/>
      <c r="D467" s="139" t="s">
        <v>135</v>
      </c>
      <c r="E467" s="147"/>
      <c r="F467" s="148" t="s">
        <v>662</v>
      </c>
      <c r="H467" s="147"/>
      <c r="L467" s="146"/>
      <c r="M467" s="149"/>
      <c r="T467" s="150"/>
      <c r="AT467" s="147" t="s">
        <v>135</v>
      </c>
      <c r="AU467" s="147" t="s">
        <v>79</v>
      </c>
      <c r="AV467" s="147" t="s">
        <v>21</v>
      </c>
      <c r="AW467" s="147" t="s">
        <v>97</v>
      </c>
      <c r="AX467" s="147" t="s">
        <v>72</v>
      </c>
      <c r="AY467" s="147" t="s">
        <v>124</v>
      </c>
    </row>
    <row r="468" spans="2:51" s="6" customFormat="1" ht="15.75" customHeight="1">
      <c r="B468" s="138"/>
      <c r="D468" s="139" t="s">
        <v>135</v>
      </c>
      <c r="E468" s="140"/>
      <c r="F468" s="141" t="s">
        <v>663</v>
      </c>
      <c r="H468" s="142">
        <v>0.336</v>
      </c>
      <c r="L468" s="138"/>
      <c r="M468" s="143"/>
      <c r="T468" s="144"/>
      <c r="AT468" s="140" t="s">
        <v>135</v>
      </c>
      <c r="AU468" s="140" t="s">
        <v>79</v>
      </c>
      <c r="AV468" s="140" t="s">
        <v>79</v>
      </c>
      <c r="AW468" s="140" t="s">
        <v>97</v>
      </c>
      <c r="AX468" s="140" t="s">
        <v>21</v>
      </c>
      <c r="AY468" s="140" t="s">
        <v>124</v>
      </c>
    </row>
    <row r="469" spans="2:65" s="6" customFormat="1" ht="15.75" customHeight="1">
      <c r="B469" s="22"/>
      <c r="C469" s="124" t="s">
        <v>664</v>
      </c>
      <c r="D469" s="124" t="s">
        <v>126</v>
      </c>
      <c r="E469" s="125" t="s">
        <v>665</v>
      </c>
      <c r="F469" s="126" t="s">
        <v>666</v>
      </c>
      <c r="G469" s="127" t="s">
        <v>129</v>
      </c>
      <c r="H469" s="128">
        <v>1.6</v>
      </c>
      <c r="I469" s="129"/>
      <c r="J469" s="130">
        <f>ROUND($I$469*$H$469,2)</f>
        <v>0</v>
      </c>
      <c r="K469" s="126" t="s">
        <v>130</v>
      </c>
      <c r="L469" s="22"/>
      <c r="M469" s="131"/>
      <c r="N469" s="132" t="s">
        <v>43</v>
      </c>
      <c r="P469" s="133">
        <f>$O$469*$H$469</f>
        <v>0</v>
      </c>
      <c r="Q469" s="133">
        <v>0.00402</v>
      </c>
      <c r="R469" s="133">
        <f>$Q$469*$H$469</f>
        <v>0.006432</v>
      </c>
      <c r="S469" s="133">
        <v>0</v>
      </c>
      <c r="T469" s="134">
        <f>$S$469*$H$469</f>
        <v>0</v>
      </c>
      <c r="AR469" s="84" t="s">
        <v>131</v>
      </c>
      <c r="AT469" s="84" t="s">
        <v>126</v>
      </c>
      <c r="AU469" s="84" t="s">
        <v>79</v>
      </c>
      <c r="AY469" s="6" t="s">
        <v>124</v>
      </c>
      <c r="BE469" s="135">
        <f>IF($N$469="základní",$J$469,0)</f>
        <v>0</v>
      </c>
      <c r="BF469" s="135">
        <f>IF($N$469="snížená",$J$469,0)</f>
        <v>0</v>
      </c>
      <c r="BG469" s="135">
        <f>IF($N$469="zákl. přenesená",$J$469,0)</f>
        <v>0</v>
      </c>
      <c r="BH469" s="135">
        <f>IF($N$469="sníž. přenesená",$J$469,0)</f>
        <v>0</v>
      </c>
      <c r="BI469" s="135">
        <f>IF($N$469="nulová",$J$469,0)</f>
        <v>0</v>
      </c>
      <c r="BJ469" s="84" t="s">
        <v>21</v>
      </c>
      <c r="BK469" s="135">
        <f>ROUND($I$469*$H$469,2)</f>
        <v>0</v>
      </c>
      <c r="BL469" s="84" t="s">
        <v>131</v>
      </c>
      <c r="BM469" s="84" t="s">
        <v>667</v>
      </c>
    </row>
    <row r="470" spans="2:47" s="6" customFormat="1" ht="16.5" customHeight="1">
      <c r="B470" s="22"/>
      <c r="D470" s="136" t="s">
        <v>133</v>
      </c>
      <c r="F470" s="137" t="s">
        <v>668</v>
      </c>
      <c r="L470" s="22"/>
      <c r="M470" s="48"/>
      <c r="T470" s="49"/>
      <c r="AT470" s="6" t="s">
        <v>133</v>
      </c>
      <c r="AU470" s="6" t="s">
        <v>79</v>
      </c>
    </row>
    <row r="471" spans="2:47" s="6" customFormat="1" ht="30.75" customHeight="1">
      <c r="B471" s="22"/>
      <c r="D471" s="139" t="s">
        <v>140</v>
      </c>
      <c r="F471" s="145" t="s">
        <v>141</v>
      </c>
      <c r="L471" s="22"/>
      <c r="M471" s="48"/>
      <c r="T471" s="49"/>
      <c r="AT471" s="6" t="s">
        <v>140</v>
      </c>
      <c r="AU471" s="6" t="s">
        <v>79</v>
      </c>
    </row>
    <row r="472" spans="2:51" s="6" customFormat="1" ht="15.75" customHeight="1">
      <c r="B472" s="138"/>
      <c r="D472" s="139" t="s">
        <v>135</v>
      </c>
      <c r="E472" s="140"/>
      <c r="F472" s="141" t="s">
        <v>669</v>
      </c>
      <c r="H472" s="142">
        <v>1.6</v>
      </c>
      <c r="L472" s="138"/>
      <c r="M472" s="143"/>
      <c r="T472" s="144"/>
      <c r="AT472" s="140" t="s">
        <v>135</v>
      </c>
      <c r="AU472" s="140" t="s">
        <v>79</v>
      </c>
      <c r="AV472" s="140" t="s">
        <v>79</v>
      </c>
      <c r="AW472" s="140" t="s">
        <v>97</v>
      </c>
      <c r="AX472" s="140" t="s">
        <v>21</v>
      </c>
      <c r="AY472" s="140" t="s">
        <v>124</v>
      </c>
    </row>
    <row r="473" spans="2:63" s="113" customFormat="1" ht="30.75" customHeight="1">
      <c r="B473" s="114"/>
      <c r="D473" s="115" t="s">
        <v>71</v>
      </c>
      <c r="E473" s="122" t="s">
        <v>186</v>
      </c>
      <c r="F473" s="122" t="s">
        <v>670</v>
      </c>
      <c r="J473" s="123">
        <f>$BK$473</f>
        <v>0</v>
      </c>
      <c r="L473" s="114"/>
      <c r="M473" s="118"/>
      <c r="P473" s="119">
        <f>SUM($P$474:$P$518)</f>
        <v>0</v>
      </c>
      <c r="R473" s="119">
        <f>SUM($R$474:$R$518)</f>
        <v>22.1673716</v>
      </c>
      <c r="T473" s="120">
        <f>SUM($T$474:$T$518)</f>
        <v>0.0942</v>
      </c>
      <c r="AR473" s="115" t="s">
        <v>21</v>
      </c>
      <c r="AT473" s="115" t="s">
        <v>71</v>
      </c>
      <c r="AU473" s="115" t="s">
        <v>21</v>
      </c>
      <c r="AY473" s="115" t="s">
        <v>124</v>
      </c>
      <c r="BK473" s="121">
        <f>SUM($BK$474:$BK$518)</f>
        <v>0</v>
      </c>
    </row>
    <row r="474" spans="2:65" s="6" customFormat="1" ht="15.75" customHeight="1">
      <c r="B474" s="22"/>
      <c r="C474" s="124" t="s">
        <v>671</v>
      </c>
      <c r="D474" s="124" t="s">
        <v>126</v>
      </c>
      <c r="E474" s="125" t="s">
        <v>672</v>
      </c>
      <c r="F474" s="126" t="s">
        <v>673</v>
      </c>
      <c r="G474" s="127" t="s">
        <v>213</v>
      </c>
      <c r="H474" s="128">
        <v>5.342</v>
      </c>
      <c r="I474" s="129"/>
      <c r="J474" s="130">
        <f>ROUND($I$474*$H$474,2)</f>
        <v>0</v>
      </c>
      <c r="K474" s="126"/>
      <c r="L474" s="22"/>
      <c r="M474" s="131"/>
      <c r="N474" s="132" t="s">
        <v>43</v>
      </c>
      <c r="P474" s="133">
        <f>$O$474*$H$474</f>
        <v>0</v>
      </c>
      <c r="Q474" s="133">
        <v>2.2</v>
      </c>
      <c r="R474" s="133">
        <f>$Q$474*$H$474</f>
        <v>11.7524</v>
      </c>
      <c r="S474" s="133">
        <v>0</v>
      </c>
      <c r="T474" s="134">
        <f>$S$474*$H$474</f>
        <v>0</v>
      </c>
      <c r="AR474" s="84" t="s">
        <v>131</v>
      </c>
      <c r="AT474" s="84" t="s">
        <v>126</v>
      </c>
      <c r="AU474" s="84" t="s">
        <v>79</v>
      </c>
      <c r="AY474" s="6" t="s">
        <v>124</v>
      </c>
      <c r="BE474" s="135">
        <f>IF($N$474="základní",$J$474,0)</f>
        <v>0</v>
      </c>
      <c r="BF474" s="135">
        <f>IF($N$474="snížená",$J$474,0)</f>
        <v>0</v>
      </c>
      <c r="BG474" s="135">
        <f>IF($N$474="zákl. přenesená",$J$474,0)</f>
        <v>0</v>
      </c>
      <c r="BH474" s="135">
        <f>IF($N$474="sníž. přenesená",$J$474,0)</f>
        <v>0</v>
      </c>
      <c r="BI474" s="135">
        <f>IF($N$474="nulová",$J$474,0)</f>
        <v>0</v>
      </c>
      <c r="BJ474" s="84" t="s">
        <v>21</v>
      </c>
      <c r="BK474" s="135">
        <f>ROUND($I$474*$H$474,2)</f>
        <v>0</v>
      </c>
      <c r="BL474" s="84" t="s">
        <v>131</v>
      </c>
      <c r="BM474" s="84" t="s">
        <v>674</v>
      </c>
    </row>
    <row r="475" spans="2:47" s="6" customFormat="1" ht="16.5" customHeight="1">
      <c r="B475" s="22"/>
      <c r="D475" s="136" t="s">
        <v>133</v>
      </c>
      <c r="F475" s="137" t="s">
        <v>673</v>
      </c>
      <c r="L475" s="22"/>
      <c r="M475" s="48"/>
      <c r="T475" s="49"/>
      <c r="AT475" s="6" t="s">
        <v>133</v>
      </c>
      <c r="AU475" s="6" t="s">
        <v>79</v>
      </c>
    </row>
    <row r="476" spans="2:47" s="6" customFormat="1" ht="30.75" customHeight="1">
      <c r="B476" s="22"/>
      <c r="D476" s="139" t="s">
        <v>140</v>
      </c>
      <c r="F476" s="145" t="s">
        <v>141</v>
      </c>
      <c r="L476" s="22"/>
      <c r="M476" s="48"/>
      <c r="T476" s="49"/>
      <c r="AT476" s="6" t="s">
        <v>140</v>
      </c>
      <c r="AU476" s="6" t="s">
        <v>79</v>
      </c>
    </row>
    <row r="477" spans="2:51" s="6" customFormat="1" ht="15.75" customHeight="1">
      <c r="B477" s="146"/>
      <c r="D477" s="139" t="s">
        <v>135</v>
      </c>
      <c r="E477" s="147"/>
      <c r="F477" s="148" t="s">
        <v>675</v>
      </c>
      <c r="H477" s="147"/>
      <c r="L477" s="146"/>
      <c r="M477" s="149"/>
      <c r="T477" s="150"/>
      <c r="AT477" s="147" t="s">
        <v>135</v>
      </c>
      <c r="AU477" s="147" t="s">
        <v>79</v>
      </c>
      <c r="AV477" s="147" t="s">
        <v>21</v>
      </c>
      <c r="AW477" s="147" t="s">
        <v>97</v>
      </c>
      <c r="AX477" s="147" t="s">
        <v>72</v>
      </c>
      <c r="AY477" s="147" t="s">
        <v>124</v>
      </c>
    </row>
    <row r="478" spans="2:51" s="6" customFormat="1" ht="15.75" customHeight="1">
      <c r="B478" s="138"/>
      <c r="D478" s="139" t="s">
        <v>135</v>
      </c>
      <c r="E478" s="140"/>
      <c r="F478" s="141" t="s">
        <v>676</v>
      </c>
      <c r="H478" s="142">
        <v>7.122</v>
      </c>
      <c r="L478" s="138"/>
      <c r="M478" s="143"/>
      <c r="T478" s="144"/>
      <c r="AT478" s="140" t="s">
        <v>135</v>
      </c>
      <c r="AU478" s="140" t="s">
        <v>79</v>
      </c>
      <c r="AV478" s="140" t="s">
        <v>79</v>
      </c>
      <c r="AW478" s="140" t="s">
        <v>97</v>
      </c>
      <c r="AX478" s="140" t="s">
        <v>72</v>
      </c>
      <c r="AY478" s="140" t="s">
        <v>124</v>
      </c>
    </row>
    <row r="479" spans="2:51" s="6" customFormat="1" ht="15.75" customHeight="1">
      <c r="B479" s="138"/>
      <c r="D479" s="139" t="s">
        <v>135</v>
      </c>
      <c r="E479" s="140"/>
      <c r="F479" s="141" t="s">
        <v>677</v>
      </c>
      <c r="H479" s="142">
        <v>-1.78</v>
      </c>
      <c r="L479" s="138"/>
      <c r="M479" s="143"/>
      <c r="T479" s="144"/>
      <c r="AT479" s="140" t="s">
        <v>135</v>
      </c>
      <c r="AU479" s="140" t="s">
        <v>79</v>
      </c>
      <c r="AV479" s="140" t="s">
        <v>79</v>
      </c>
      <c r="AW479" s="140" t="s">
        <v>97</v>
      </c>
      <c r="AX479" s="140" t="s">
        <v>72</v>
      </c>
      <c r="AY479" s="140" t="s">
        <v>124</v>
      </c>
    </row>
    <row r="480" spans="2:51" s="6" customFormat="1" ht="15.75" customHeight="1">
      <c r="B480" s="151"/>
      <c r="D480" s="139" t="s">
        <v>135</v>
      </c>
      <c r="E480" s="152"/>
      <c r="F480" s="153" t="s">
        <v>145</v>
      </c>
      <c r="H480" s="154">
        <v>5.342</v>
      </c>
      <c r="L480" s="151"/>
      <c r="M480" s="155"/>
      <c r="T480" s="156"/>
      <c r="AT480" s="152" t="s">
        <v>135</v>
      </c>
      <c r="AU480" s="152" t="s">
        <v>79</v>
      </c>
      <c r="AV480" s="152" t="s">
        <v>131</v>
      </c>
      <c r="AW480" s="152" t="s">
        <v>97</v>
      </c>
      <c r="AX480" s="152" t="s">
        <v>21</v>
      </c>
      <c r="AY480" s="152" t="s">
        <v>124</v>
      </c>
    </row>
    <row r="481" spans="2:65" s="6" customFormat="1" ht="15.75" customHeight="1">
      <c r="B481" s="22"/>
      <c r="C481" s="124" t="s">
        <v>678</v>
      </c>
      <c r="D481" s="124" t="s">
        <v>126</v>
      </c>
      <c r="E481" s="125" t="s">
        <v>679</v>
      </c>
      <c r="F481" s="126" t="s">
        <v>680</v>
      </c>
      <c r="G481" s="127" t="s">
        <v>184</v>
      </c>
      <c r="H481" s="128">
        <v>2</v>
      </c>
      <c r="I481" s="129"/>
      <c r="J481" s="130">
        <f>ROUND($I$481*$H$481,2)</f>
        <v>0</v>
      </c>
      <c r="K481" s="126"/>
      <c r="L481" s="22"/>
      <c r="M481" s="131"/>
      <c r="N481" s="132" t="s">
        <v>43</v>
      </c>
      <c r="P481" s="133">
        <f>$O$481*$H$481</f>
        <v>0</v>
      </c>
      <c r="Q481" s="133">
        <v>2.2</v>
      </c>
      <c r="R481" s="133">
        <f>$Q$481*$H$481</f>
        <v>4.4</v>
      </c>
      <c r="S481" s="133">
        <v>0</v>
      </c>
      <c r="T481" s="134">
        <f>$S$481*$H$481</f>
        <v>0</v>
      </c>
      <c r="AR481" s="84" t="s">
        <v>131</v>
      </c>
      <c r="AT481" s="84" t="s">
        <v>126</v>
      </c>
      <c r="AU481" s="84" t="s">
        <v>79</v>
      </c>
      <c r="AY481" s="6" t="s">
        <v>124</v>
      </c>
      <c r="BE481" s="135">
        <f>IF($N$481="základní",$J$481,0)</f>
        <v>0</v>
      </c>
      <c r="BF481" s="135">
        <f>IF($N$481="snížená",$J$481,0)</f>
        <v>0</v>
      </c>
      <c r="BG481" s="135">
        <f>IF($N$481="zákl. přenesená",$J$481,0)</f>
        <v>0</v>
      </c>
      <c r="BH481" s="135">
        <f>IF($N$481="sníž. přenesená",$J$481,0)</f>
        <v>0</v>
      </c>
      <c r="BI481" s="135">
        <f>IF($N$481="nulová",$J$481,0)</f>
        <v>0</v>
      </c>
      <c r="BJ481" s="84" t="s">
        <v>21</v>
      </c>
      <c r="BK481" s="135">
        <f>ROUND($I$481*$H$481,2)</f>
        <v>0</v>
      </c>
      <c r="BL481" s="84" t="s">
        <v>131</v>
      </c>
      <c r="BM481" s="84" t="s">
        <v>681</v>
      </c>
    </row>
    <row r="482" spans="2:47" s="6" customFormat="1" ht="16.5" customHeight="1">
      <c r="B482" s="22"/>
      <c r="D482" s="136" t="s">
        <v>133</v>
      </c>
      <c r="F482" s="137" t="s">
        <v>680</v>
      </c>
      <c r="L482" s="22"/>
      <c r="M482" s="48"/>
      <c r="T482" s="49"/>
      <c r="AT482" s="6" t="s">
        <v>133</v>
      </c>
      <c r="AU482" s="6" t="s">
        <v>79</v>
      </c>
    </row>
    <row r="483" spans="2:47" s="6" customFormat="1" ht="30.75" customHeight="1">
      <c r="B483" s="22"/>
      <c r="D483" s="139" t="s">
        <v>140</v>
      </c>
      <c r="F483" s="145" t="s">
        <v>141</v>
      </c>
      <c r="L483" s="22"/>
      <c r="M483" s="48"/>
      <c r="T483" s="49"/>
      <c r="AT483" s="6" t="s">
        <v>140</v>
      </c>
      <c r="AU483" s="6" t="s">
        <v>79</v>
      </c>
    </row>
    <row r="484" spans="2:65" s="6" customFormat="1" ht="15.75" customHeight="1">
      <c r="B484" s="22"/>
      <c r="C484" s="124" t="s">
        <v>682</v>
      </c>
      <c r="D484" s="124" t="s">
        <v>126</v>
      </c>
      <c r="E484" s="125" t="s">
        <v>683</v>
      </c>
      <c r="F484" s="126" t="s">
        <v>684</v>
      </c>
      <c r="G484" s="127" t="s">
        <v>129</v>
      </c>
      <c r="H484" s="128">
        <v>5</v>
      </c>
      <c r="I484" s="129"/>
      <c r="J484" s="130">
        <f>ROUND($I$484*$H$484,2)</f>
        <v>0</v>
      </c>
      <c r="K484" s="126"/>
      <c r="L484" s="22"/>
      <c r="M484" s="131"/>
      <c r="N484" s="132" t="s">
        <v>43</v>
      </c>
      <c r="P484" s="133">
        <f>$O$484*$H$484</f>
        <v>0</v>
      </c>
      <c r="Q484" s="133">
        <v>0</v>
      </c>
      <c r="R484" s="133">
        <f>$Q$484*$H$484</f>
        <v>0</v>
      </c>
      <c r="S484" s="133">
        <v>0</v>
      </c>
      <c r="T484" s="134">
        <f>$S$484*$H$484</f>
        <v>0</v>
      </c>
      <c r="AR484" s="84" t="s">
        <v>131</v>
      </c>
      <c r="AT484" s="84" t="s">
        <v>126</v>
      </c>
      <c r="AU484" s="84" t="s">
        <v>79</v>
      </c>
      <c r="AY484" s="6" t="s">
        <v>124</v>
      </c>
      <c r="BE484" s="135">
        <f>IF($N$484="základní",$J$484,0)</f>
        <v>0</v>
      </c>
      <c r="BF484" s="135">
        <f>IF($N$484="snížená",$J$484,0)</f>
        <v>0</v>
      </c>
      <c r="BG484" s="135">
        <f>IF($N$484="zákl. přenesená",$J$484,0)</f>
        <v>0</v>
      </c>
      <c r="BH484" s="135">
        <f>IF($N$484="sníž. přenesená",$J$484,0)</f>
        <v>0</v>
      </c>
      <c r="BI484" s="135">
        <f>IF($N$484="nulová",$J$484,0)</f>
        <v>0</v>
      </c>
      <c r="BJ484" s="84" t="s">
        <v>21</v>
      </c>
      <c r="BK484" s="135">
        <f>ROUND($I$484*$H$484,2)</f>
        <v>0</v>
      </c>
      <c r="BL484" s="84" t="s">
        <v>131</v>
      </c>
      <c r="BM484" s="84" t="s">
        <v>685</v>
      </c>
    </row>
    <row r="485" spans="2:47" s="6" customFormat="1" ht="16.5" customHeight="1">
      <c r="B485" s="22"/>
      <c r="D485" s="136" t="s">
        <v>133</v>
      </c>
      <c r="F485" s="137" t="s">
        <v>684</v>
      </c>
      <c r="L485" s="22"/>
      <c r="M485" s="48"/>
      <c r="T485" s="49"/>
      <c r="AT485" s="6" t="s">
        <v>133</v>
      </c>
      <c r="AU485" s="6" t="s">
        <v>79</v>
      </c>
    </row>
    <row r="486" spans="2:47" s="6" customFormat="1" ht="30.75" customHeight="1">
      <c r="B486" s="22"/>
      <c r="D486" s="139" t="s">
        <v>140</v>
      </c>
      <c r="F486" s="145" t="s">
        <v>141</v>
      </c>
      <c r="L486" s="22"/>
      <c r="M486" s="48"/>
      <c r="T486" s="49"/>
      <c r="AT486" s="6" t="s">
        <v>140</v>
      </c>
      <c r="AU486" s="6" t="s">
        <v>79</v>
      </c>
    </row>
    <row r="487" spans="2:51" s="6" customFormat="1" ht="15.75" customHeight="1">
      <c r="B487" s="146"/>
      <c r="D487" s="139" t="s">
        <v>135</v>
      </c>
      <c r="E487" s="147"/>
      <c r="F487" s="148" t="s">
        <v>686</v>
      </c>
      <c r="H487" s="147"/>
      <c r="L487" s="146"/>
      <c r="M487" s="149"/>
      <c r="T487" s="150"/>
      <c r="AT487" s="147" t="s">
        <v>135</v>
      </c>
      <c r="AU487" s="147" t="s">
        <v>79</v>
      </c>
      <c r="AV487" s="147" t="s">
        <v>21</v>
      </c>
      <c r="AW487" s="147" t="s">
        <v>97</v>
      </c>
      <c r="AX487" s="147" t="s">
        <v>72</v>
      </c>
      <c r="AY487" s="147" t="s">
        <v>124</v>
      </c>
    </row>
    <row r="488" spans="2:51" s="6" customFormat="1" ht="15.75" customHeight="1">
      <c r="B488" s="138"/>
      <c r="D488" s="139" t="s">
        <v>135</v>
      </c>
      <c r="E488" s="140"/>
      <c r="F488" s="141" t="s">
        <v>687</v>
      </c>
      <c r="H488" s="142">
        <v>5</v>
      </c>
      <c r="L488" s="138"/>
      <c r="M488" s="143"/>
      <c r="T488" s="144"/>
      <c r="AT488" s="140" t="s">
        <v>135</v>
      </c>
      <c r="AU488" s="140" t="s">
        <v>79</v>
      </c>
      <c r="AV488" s="140" t="s">
        <v>79</v>
      </c>
      <c r="AW488" s="140" t="s">
        <v>97</v>
      </c>
      <c r="AX488" s="140" t="s">
        <v>21</v>
      </c>
      <c r="AY488" s="140" t="s">
        <v>124</v>
      </c>
    </row>
    <row r="489" spans="2:65" s="6" customFormat="1" ht="15.75" customHeight="1">
      <c r="B489" s="22"/>
      <c r="C489" s="124" t="s">
        <v>688</v>
      </c>
      <c r="D489" s="124" t="s">
        <v>126</v>
      </c>
      <c r="E489" s="125" t="s">
        <v>689</v>
      </c>
      <c r="F489" s="126" t="s">
        <v>690</v>
      </c>
      <c r="G489" s="127" t="s">
        <v>129</v>
      </c>
      <c r="H489" s="128">
        <v>6.751</v>
      </c>
      <c r="I489" s="129"/>
      <c r="J489" s="130">
        <f>ROUND($I$489*$H$489,2)</f>
        <v>0</v>
      </c>
      <c r="K489" s="126"/>
      <c r="L489" s="22"/>
      <c r="M489" s="131"/>
      <c r="N489" s="132" t="s">
        <v>43</v>
      </c>
      <c r="P489" s="133">
        <f>$O$489*$H$489</f>
        <v>0</v>
      </c>
      <c r="Q489" s="133">
        <v>0</v>
      </c>
      <c r="R489" s="133">
        <f>$Q$489*$H$489</f>
        <v>0</v>
      </c>
      <c r="S489" s="133">
        <v>0</v>
      </c>
      <c r="T489" s="134">
        <f>$S$489*$H$489</f>
        <v>0</v>
      </c>
      <c r="AR489" s="84" t="s">
        <v>131</v>
      </c>
      <c r="AT489" s="84" t="s">
        <v>126</v>
      </c>
      <c r="AU489" s="84" t="s">
        <v>79</v>
      </c>
      <c r="AY489" s="6" t="s">
        <v>124</v>
      </c>
      <c r="BE489" s="135">
        <f>IF($N$489="základní",$J$489,0)</f>
        <v>0</v>
      </c>
      <c r="BF489" s="135">
        <f>IF($N$489="snížená",$J$489,0)</f>
        <v>0</v>
      </c>
      <c r="BG489" s="135">
        <f>IF($N$489="zákl. přenesená",$J$489,0)</f>
        <v>0</v>
      </c>
      <c r="BH489" s="135">
        <f>IF($N$489="sníž. přenesená",$J$489,0)</f>
        <v>0</v>
      </c>
      <c r="BI489" s="135">
        <f>IF($N$489="nulová",$J$489,0)</f>
        <v>0</v>
      </c>
      <c r="BJ489" s="84" t="s">
        <v>21</v>
      </c>
      <c r="BK489" s="135">
        <f>ROUND($I$489*$H$489,2)</f>
        <v>0</v>
      </c>
      <c r="BL489" s="84" t="s">
        <v>131</v>
      </c>
      <c r="BM489" s="84" t="s">
        <v>691</v>
      </c>
    </row>
    <row r="490" spans="2:47" s="6" customFormat="1" ht="16.5" customHeight="1">
      <c r="B490" s="22"/>
      <c r="D490" s="136" t="s">
        <v>133</v>
      </c>
      <c r="F490" s="137" t="s">
        <v>690</v>
      </c>
      <c r="L490" s="22"/>
      <c r="M490" s="48"/>
      <c r="T490" s="49"/>
      <c r="AT490" s="6" t="s">
        <v>133</v>
      </c>
      <c r="AU490" s="6" t="s">
        <v>79</v>
      </c>
    </row>
    <row r="491" spans="2:47" s="6" customFormat="1" ht="30.75" customHeight="1">
      <c r="B491" s="22"/>
      <c r="D491" s="139" t="s">
        <v>140</v>
      </c>
      <c r="F491" s="145" t="s">
        <v>141</v>
      </c>
      <c r="L491" s="22"/>
      <c r="M491" s="48"/>
      <c r="T491" s="49"/>
      <c r="AT491" s="6" t="s">
        <v>140</v>
      </c>
      <c r="AU491" s="6" t="s">
        <v>79</v>
      </c>
    </row>
    <row r="492" spans="2:51" s="6" customFormat="1" ht="15.75" customHeight="1">
      <c r="B492" s="138"/>
      <c r="D492" s="139" t="s">
        <v>135</v>
      </c>
      <c r="E492" s="140"/>
      <c r="F492" s="141" t="s">
        <v>692</v>
      </c>
      <c r="H492" s="142">
        <v>6.751</v>
      </c>
      <c r="L492" s="138"/>
      <c r="M492" s="143"/>
      <c r="T492" s="144"/>
      <c r="AT492" s="140" t="s">
        <v>135</v>
      </c>
      <c r="AU492" s="140" t="s">
        <v>79</v>
      </c>
      <c r="AV492" s="140" t="s">
        <v>79</v>
      </c>
      <c r="AW492" s="140" t="s">
        <v>97</v>
      </c>
      <c r="AX492" s="140" t="s">
        <v>21</v>
      </c>
      <c r="AY492" s="140" t="s">
        <v>124</v>
      </c>
    </row>
    <row r="493" spans="2:65" s="6" customFormat="1" ht="27" customHeight="1">
      <c r="B493" s="22"/>
      <c r="C493" s="124" t="s">
        <v>693</v>
      </c>
      <c r="D493" s="124" t="s">
        <v>126</v>
      </c>
      <c r="E493" s="125" t="s">
        <v>694</v>
      </c>
      <c r="F493" s="126" t="s">
        <v>695</v>
      </c>
      <c r="G493" s="127" t="s">
        <v>129</v>
      </c>
      <c r="H493" s="128">
        <v>1</v>
      </c>
      <c r="I493" s="129"/>
      <c r="J493" s="130">
        <f>ROUND($I$493*$H$493,2)</f>
        <v>0</v>
      </c>
      <c r="K493" s="126"/>
      <c r="L493" s="22"/>
      <c r="M493" s="131"/>
      <c r="N493" s="132" t="s">
        <v>43</v>
      </c>
      <c r="P493" s="133">
        <f>$O$493*$H$493</f>
        <v>0</v>
      </c>
      <c r="Q493" s="133">
        <v>0</v>
      </c>
      <c r="R493" s="133">
        <f>$Q$493*$H$493</f>
        <v>0</v>
      </c>
      <c r="S493" s="133">
        <v>0</v>
      </c>
      <c r="T493" s="134">
        <f>$S$493*$H$493</f>
        <v>0</v>
      </c>
      <c r="AR493" s="84" t="s">
        <v>131</v>
      </c>
      <c r="AT493" s="84" t="s">
        <v>126</v>
      </c>
      <c r="AU493" s="84" t="s">
        <v>79</v>
      </c>
      <c r="AY493" s="6" t="s">
        <v>124</v>
      </c>
      <c r="BE493" s="135">
        <f>IF($N$493="základní",$J$493,0)</f>
        <v>0</v>
      </c>
      <c r="BF493" s="135">
        <f>IF($N$493="snížená",$J$493,0)</f>
        <v>0</v>
      </c>
      <c r="BG493" s="135">
        <f>IF($N$493="zákl. přenesená",$J$493,0)</f>
        <v>0</v>
      </c>
      <c r="BH493" s="135">
        <f>IF($N$493="sníž. přenesená",$J$493,0)</f>
        <v>0</v>
      </c>
      <c r="BI493" s="135">
        <f>IF($N$493="nulová",$J$493,0)</f>
        <v>0</v>
      </c>
      <c r="BJ493" s="84" t="s">
        <v>21</v>
      </c>
      <c r="BK493" s="135">
        <f>ROUND($I$493*$H$493,2)</f>
        <v>0</v>
      </c>
      <c r="BL493" s="84" t="s">
        <v>131</v>
      </c>
      <c r="BM493" s="84" t="s">
        <v>696</v>
      </c>
    </row>
    <row r="494" spans="2:47" s="6" customFormat="1" ht="16.5" customHeight="1">
      <c r="B494" s="22"/>
      <c r="D494" s="136" t="s">
        <v>133</v>
      </c>
      <c r="F494" s="137" t="s">
        <v>695</v>
      </c>
      <c r="L494" s="22"/>
      <c r="M494" s="48"/>
      <c r="T494" s="49"/>
      <c r="AT494" s="6" t="s">
        <v>133</v>
      </c>
      <c r="AU494" s="6" t="s">
        <v>79</v>
      </c>
    </row>
    <row r="495" spans="2:47" s="6" customFormat="1" ht="30.75" customHeight="1">
      <c r="B495" s="22"/>
      <c r="D495" s="139" t="s">
        <v>140</v>
      </c>
      <c r="F495" s="145" t="s">
        <v>141</v>
      </c>
      <c r="L495" s="22"/>
      <c r="M495" s="48"/>
      <c r="T495" s="49"/>
      <c r="AT495" s="6" t="s">
        <v>140</v>
      </c>
      <c r="AU495" s="6" t="s">
        <v>79</v>
      </c>
    </row>
    <row r="496" spans="2:65" s="6" customFormat="1" ht="15.75" customHeight="1">
      <c r="B496" s="22"/>
      <c r="C496" s="124" t="s">
        <v>697</v>
      </c>
      <c r="D496" s="124" t="s">
        <v>126</v>
      </c>
      <c r="E496" s="125" t="s">
        <v>698</v>
      </c>
      <c r="F496" s="126" t="s">
        <v>699</v>
      </c>
      <c r="G496" s="127" t="s">
        <v>184</v>
      </c>
      <c r="H496" s="128">
        <v>7</v>
      </c>
      <c r="I496" s="129"/>
      <c r="J496" s="130">
        <f>ROUND($I$496*$H$496,2)</f>
        <v>0</v>
      </c>
      <c r="K496" s="126"/>
      <c r="L496" s="22"/>
      <c r="M496" s="131"/>
      <c r="N496" s="132" t="s">
        <v>43</v>
      </c>
      <c r="P496" s="133">
        <f>$O$496*$H$496</f>
        <v>0</v>
      </c>
      <c r="Q496" s="133">
        <v>0</v>
      </c>
      <c r="R496" s="133">
        <f>$Q$496*$H$496</f>
        <v>0</v>
      </c>
      <c r="S496" s="133">
        <v>0</v>
      </c>
      <c r="T496" s="134">
        <f>$S$496*$H$496</f>
        <v>0</v>
      </c>
      <c r="AR496" s="84" t="s">
        <v>131</v>
      </c>
      <c r="AT496" s="84" t="s">
        <v>126</v>
      </c>
      <c r="AU496" s="84" t="s">
        <v>79</v>
      </c>
      <c r="AY496" s="6" t="s">
        <v>124</v>
      </c>
      <c r="BE496" s="135">
        <f>IF($N$496="základní",$J$496,0)</f>
        <v>0</v>
      </c>
      <c r="BF496" s="135">
        <f>IF($N$496="snížená",$J$496,0)</f>
        <v>0</v>
      </c>
      <c r="BG496" s="135">
        <f>IF($N$496="zákl. přenesená",$J$496,0)</f>
        <v>0</v>
      </c>
      <c r="BH496" s="135">
        <f>IF($N$496="sníž. přenesená",$J$496,0)</f>
        <v>0</v>
      </c>
      <c r="BI496" s="135">
        <f>IF($N$496="nulová",$J$496,0)</f>
        <v>0</v>
      </c>
      <c r="BJ496" s="84" t="s">
        <v>21</v>
      </c>
      <c r="BK496" s="135">
        <f>ROUND($I$496*$H$496,2)</f>
        <v>0</v>
      </c>
      <c r="BL496" s="84" t="s">
        <v>131</v>
      </c>
      <c r="BM496" s="84" t="s">
        <v>700</v>
      </c>
    </row>
    <row r="497" spans="2:47" s="6" customFormat="1" ht="16.5" customHeight="1">
      <c r="B497" s="22"/>
      <c r="D497" s="136" t="s">
        <v>133</v>
      </c>
      <c r="F497" s="137" t="s">
        <v>699</v>
      </c>
      <c r="L497" s="22"/>
      <c r="M497" s="48"/>
      <c r="T497" s="49"/>
      <c r="AT497" s="6" t="s">
        <v>133</v>
      </c>
      <c r="AU497" s="6" t="s">
        <v>79</v>
      </c>
    </row>
    <row r="498" spans="2:47" s="6" customFormat="1" ht="30.75" customHeight="1">
      <c r="B498" s="22"/>
      <c r="D498" s="139" t="s">
        <v>140</v>
      </c>
      <c r="F498" s="145" t="s">
        <v>141</v>
      </c>
      <c r="L498" s="22"/>
      <c r="M498" s="48"/>
      <c r="T498" s="49"/>
      <c r="AT498" s="6" t="s">
        <v>140</v>
      </c>
      <c r="AU498" s="6" t="s">
        <v>79</v>
      </c>
    </row>
    <row r="499" spans="2:51" s="6" customFormat="1" ht="15.75" customHeight="1">
      <c r="B499" s="146"/>
      <c r="D499" s="139" t="s">
        <v>135</v>
      </c>
      <c r="E499" s="147"/>
      <c r="F499" s="148" t="s">
        <v>701</v>
      </c>
      <c r="H499" s="147"/>
      <c r="L499" s="146"/>
      <c r="M499" s="149"/>
      <c r="T499" s="150"/>
      <c r="AT499" s="147" t="s">
        <v>135</v>
      </c>
      <c r="AU499" s="147" t="s">
        <v>79</v>
      </c>
      <c r="AV499" s="147" t="s">
        <v>21</v>
      </c>
      <c r="AW499" s="147" t="s">
        <v>97</v>
      </c>
      <c r="AX499" s="147" t="s">
        <v>72</v>
      </c>
      <c r="AY499" s="147" t="s">
        <v>124</v>
      </c>
    </row>
    <row r="500" spans="2:51" s="6" customFormat="1" ht="15.75" customHeight="1">
      <c r="B500" s="138"/>
      <c r="D500" s="139" t="s">
        <v>135</v>
      </c>
      <c r="E500" s="140"/>
      <c r="F500" s="141" t="s">
        <v>175</v>
      </c>
      <c r="H500" s="142">
        <v>7</v>
      </c>
      <c r="L500" s="138"/>
      <c r="M500" s="143"/>
      <c r="T500" s="144"/>
      <c r="AT500" s="140" t="s">
        <v>135</v>
      </c>
      <c r="AU500" s="140" t="s">
        <v>79</v>
      </c>
      <c r="AV500" s="140" t="s">
        <v>79</v>
      </c>
      <c r="AW500" s="140" t="s">
        <v>97</v>
      </c>
      <c r="AX500" s="140" t="s">
        <v>21</v>
      </c>
      <c r="AY500" s="140" t="s">
        <v>124</v>
      </c>
    </row>
    <row r="501" spans="2:65" s="6" customFormat="1" ht="15.75" customHeight="1">
      <c r="B501" s="22"/>
      <c r="C501" s="124" t="s">
        <v>702</v>
      </c>
      <c r="D501" s="124" t="s">
        <v>126</v>
      </c>
      <c r="E501" s="125" t="s">
        <v>703</v>
      </c>
      <c r="F501" s="126" t="s">
        <v>704</v>
      </c>
      <c r="G501" s="127" t="s">
        <v>178</v>
      </c>
      <c r="H501" s="128">
        <v>100</v>
      </c>
      <c r="I501" s="129"/>
      <c r="J501" s="130">
        <f>ROUND($I$501*$H$501,2)</f>
        <v>0</v>
      </c>
      <c r="K501" s="126" t="s">
        <v>130</v>
      </c>
      <c r="L501" s="22"/>
      <c r="M501" s="131"/>
      <c r="N501" s="132" t="s">
        <v>43</v>
      </c>
      <c r="P501" s="133">
        <f>$O$501*$H$501</f>
        <v>0</v>
      </c>
      <c r="Q501" s="133">
        <v>0.04329</v>
      </c>
      <c r="R501" s="133">
        <f>$Q$501*$H$501</f>
        <v>4.329000000000001</v>
      </c>
      <c r="S501" s="133">
        <v>0</v>
      </c>
      <c r="T501" s="134">
        <f>$S$501*$H$501</f>
        <v>0</v>
      </c>
      <c r="AR501" s="84" t="s">
        <v>131</v>
      </c>
      <c r="AT501" s="84" t="s">
        <v>126</v>
      </c>
      <c r="AU501" s="84" t="s">
        <v>79</v>
      </c>
      <c r="AY501" s="6" t="s">
        <v>124</v>
      </c>
      <c r="BE501" s="135">
        <f>IF($N$501="základní",$J$501,0)</f>
        <v>0</v>
      </c>
      <c r="BF501" s="135">
        <f>IF($N$501="snížená",$J$501,0)</f>
        <v>0</v>
      </c>
      <c r="BG501" s="135">
        <f>IF($N$501="zákl. přenesená",$J$501,0)</f>
        <v>0</v>
      </c>
      <c r="BH501" s="135">
        <f>IF($N$501="sníž. přenesená",$J$501,0)</f>
        <v>0</v>
      </c>
      <c r="BI501" s="135">
        <f>IF($N$501="nulová",$J$501,0)</f>
        <v>0</v>
      </c>
      <c r="BJ501" s="84" t="s">
        <v>21</v>
      </c>
      <c r="BK501" s="135">
        <f>ROUND($I$501*$H$501,2)</f>
        <v>0</v>
      </c>
      <c r="BL501" s="84" t="s">
        <v>131</v>
      </c>
      <c r="BM501" s="84" t="s">
        <v>705</v>
      </c>
    </row>
    <row r="502" spans="2:47" s="6" customFormat="1" ht="27" customHeight="1">
      <c r="B502" s="22"/>
      <c r="D502" s="136" t="s">
        <v>133</v>
      </c>
      <c r="F502" s="137" t="s">
        <v>706</v>
      </c>
      <c r="L502" s="22"/>
      <c r="M502" s="48"/>
      <c r="T502" s="49"/>
      <c r="AT502" s="6" t="s">
        <v>133</v>
      </c>
      <c r="AU502" s="6" t="s">
        <v>79</v>
      </c>
    </row>
    <row r="503" spans="2:47" s="6" customFormat="1" ht="30.75" customHeight="1">
      <c r="B503" s="22"/>
      <c r="D503" s="139" t="s">
        <v>140</v>
      </c>
      <c r="F503" s="145" t="s">
        <v>707</v>
      </c>
      <c r="L503" s="22"/>
      <c r="M503" s="48"/>
      <c r="T503" s="49"/>
      <c r="AT503" s="6" t="s">
        <v>140</v>
      </c>
      <c r="AU503" s="6" t="s">
        <v>79</v>
      </c>
    </row>
    <row r="504" spans="2:51" s="6" customFormat="1" ht="15.75" customHeight="1">
      <c r="B504" s="138"/>
      <c r="D504" s="139" t="s">
        <v>135</v>
      </c>
      <c r="E504" s="140"/>
      <c r="F504" s="141" t="s">
        <v>27</v>
      </c>
      <c r="H504" s="142">
        <v>100</v>
      </c>
      <c r="L504" s="138"/>
      <c r="M504" s="143"/>
      <c r="T504" s="144"/>
      <c r="AT504" s="140" t="s">
        <v>135</v>
      </c>
      <c r="AU504" s="140" t="s">
        <v>79</v>
      </c>
      <c r="AV504" s="140" t="s">
        <v>79</v>
      </c>
      <c r="AW504" s="140" t="s">
        <v>97</v>
      </c>
      <c r="AX504" s="140" t="s">
        <v>21</v>
      </c>
      <c r="AY504" s="140" t="s">
        <v>124</v>
      </c>
    </row>
    <row r="505" spans="2:65" s="6" customFormat="1" ht="15.75" customHeight="1">
      <c r="B505" s="22"/>
      <c r="C505" s="124" t="s">
        <v>708</v>
      </c>
      <c r="D505" s="124" t="s">
        <v>126</v>
      </c>
      <c r="E505" s="125" t="s">
        <v>709</v>
      </c>
      <c r="F505" s="126" t="s">
        <v>710</v>
      </c>
      <c r="G505" s="127" t="s">
        <v>178</v>
      </c>
      <c r="H505" s="128">
        <v>10</v>
      </c>
      <c r="I505" s="129"/>
      <c r="J505" s="130">
        <f>ROUND($I$505*$H$505,2)</f>
        <v>0</v>
      </c>
      <c r="K505" s="126" t="s">
        <v>130</v>
      </c>
      <c r="L505" s="22"/>
      <c r="M505" s="131"/>
      <c r="N505" s="132" t="s">
        <v>43</v>
      </c>
      <c r="P505" s="133">
        <f>$O$505*$H$505</f>
        <v>0</v>
      </c>
      <c r="Q505" s="133">
        <v>0.16849</v>
      </c>
      <c r="R505" s="133">
        <f>$Q$505*$H$505</f>
        <v>1.6849</v>
      </c>
      <c r="S505" s="133">
        <v>0</v>
      </c>
      <c r="T505" s="134">
        <f>$S$505*$H$505</f>
        <v>0</v>
      </c>
      <c r="AR505" s="84" t="s">
        <v>131</v>
      </c>
      <c r="AT505" s="84" t="s">
        <v>126</v>
      </c>
      <c r="AU505" s="84" t="s">
        <v>79</v>
      </c>
      <c r="AY505" s="6" t="s">
        <v>124</v>
      </c>
      <c r="BE505" s="135">
        <f>IF($N$505="základní",$J$505,0)</f>
        <v>0</v>
      </c>
      <c r="BF505" s="135">
        <f>IF($N$505="snížená",$J$505,0)</f>
        <v>0</v>
      </c>
      <c r="BG505" s="135">
        <f>IF($N$505="zákl. přenesená",$J$505,0)</f>
        <v>0</v>
      </c>
      <c r="BH505" s="135">
        <f>IF($N$505="sníž. přenesená",$J$505,0)</f>
        <v>0</v>
      </c>
      <c r="BI505" s="135">
        <f>IF($N$505="nulová",$J$505,0)</f>
        <v>0</v>
      </c>
      <c r="BJ505" s="84" t="s">
        <v>21</v>
      </c>
      <c r="BK505" s="135">
        <f>ROUND($I$505*$H$505,2)</f>
        <v>0</v>
      </c>
      <c r="BL505" s="84" t="s">
        <v>131</v>
      </c>
      <c r="BM505" s="84" t="s">
        <v>711</v>
      </c>
    </row>
    <row r="506" spans="2:47" s="6" customFormat="1" ht="27" customHeight="1">
      <c r="B506" s="22"/>
      <c r="D506" s="136" t="s">
        <v>133</v>
      </c>
      <c r="F506" s="137" t="s">
        <v>712</v>
      </c>
      <c r="L506" s="22"/>
      <c r="M506" s="48"/>
      <c r="T506" s="49"/>
      <c r="AT506" s="6" t="s">
        <v>133</v>
      </c>
      <c r="AU506" s="6" t="s">
        <v>79</v>
      </c>
    </row>
    <row r="507" spans="2:47" s="6" customFormat="1" ht="30.75" customHeight="1">
      <c r="B507" s="22"/>
      <c r="D507" s="139" t="s">
        <v>140</v>
      </c>
      <c r="F507" s="145" t="s">
        <v>707</v>
      </c>
      <c r="L507" s="22"/>
      <c r="M507" s="48"/>
      <c r="T507" s="49"/>
      <c r="AT507" s="6" t="s">
        <v>140</v>
      </c>
      <c r="AU507" s="6" t="s">
        <v>79</v>
      </c>
    </row>
    <row r="508" spans="2:51" s="6" customFormat="1" ht="15.75" customHeight="1">
      <c r="B508" s="138"/>
      <c r="D508" s="139" t="s">
        <v>135</v>
      </c>
      <c r="E508" s="140"/>
      <c r="F508" s="141" t="s">
        <v>26</v>
      </c>
      <c r="H508" s="142">
        <v>10</v>
      </c>
      <c r="L508" s="138"/>
      <c r="M508" s="143"/>
      <c r="T508" s="144"/>
      <c r="AT508" s="140" t="s">
        <v>135</v>
      </c>
      <c r="AU508" s="140" t="s">
        <v>79</v>
      </c>
      <c r="AV508" s="140" t="s">
        <v>79</v>
      </c>
      <c r="AW508" s="140" t="s">
        <v>97</v>
      </c>
      <c r="AX508" s="140" t="s">
        <v>21</v>
      </c>
      <c r="AY508" s="140" t="s">
        <v>124</v>
      </c>
    </row>
    <row r="509" spans="2:65" s="6" customFormat="1" ht="15.75" customHeight="1">
      <c r="B509" s="22"/>
      <c r="C509" s="124" t="s">
        <v>713</v>
      </c>
      <c r="D509" s="124" t="s">
        <v>126</v>
      </c>
      <c r="E509" s="125" t="s">
        <v>714</v>
      </c>
      <c r="F509" s="126" t="s">
        <v>715</v>
      </c>
      <c r="G509" s="127" t="s">
        <v>178</v>
      </c>
      <c r="H509" s="128">
        <v>0.12</v>
      </c>
      <c r="I509" s="129"/>
      <c r="J509" s="130">
        <f>ROUND($I$509*$H$509,2)</f>
        <v>0</v>
      </c>
      <c r="K509" s="126" t="s">
        <v>130</v>
      </c>
      <c r="L509" s="22"/>
      <c r="M509" s="131"/>
      <c r="N509" s="132" t="s">
        <v>43</v>
      </c>
      <c r="P509" s="133">
        <f>$O$509*$H$509</f>
        <v>0</v>
      </c>
      <c r="Q509" s="133">
        <v>0.00893</v>
      </c>
      <c r="R509" s="133">
        <f>$Q$509*$H$509</f>
        <v>0.0010716</v>
      </c>
      <c r="S509" s="133">
        <v>0.785</v>
      </c>
      <c r="T509" s="134">
        <f>$S$509*$H$509</f>
        <v>0.0942</v>
      </c>
      <c r="AR509" s="84" t="s">
        <v>131</v>
      </c>
      <c r="AT509" s="84" t="s">
        <v>126</v>
      </c>
      <c r="AU509" s="84" t="s">
        <v>79</v>
      </c>
      <c r="AY509" s="6" t="s">
        <v>124</v>
      </c>
      <c r="BE509" s="135">
        <f>IF($N$509="základní",$J$509,0)</f>
        <v>0</v>
      </c>
      <c r="BF509" s="135">
        <f>IF($N$509="snížená",$J$509,0)</f>
        <v>0</v>
      </c>
      <c r="BG509" s="135">
        <f>IF($N$509="zákl. přenesená",$J$509,0)</f>
        <v>0</v>
      </c>
      <c r="BH509" s="135">
        <f>IF($N$509="sníž. přenesená",$J$509,0)</f>
        <v>0</v>
      </c>
      <c r="BI509" s="135">
        <f>IF($N$509="nulová",$J$509,0)</f>
        <v>0</v>
      </c>
      <c r="BJ509" s="84" t="s">
        <v>21</v>
      </c>
      <c r="BK509" s="135">
        <f>ROUND($I$509*$H$509,2)</f>
        <v>0</v>
      </c>
      <c r="BL509" s="84" t="s">
        <v>131</v>
      </c>
      <c r="BM509" s="84" t="s">
        <v>716</v>
      </c>
    </row>
    <row r="510" spans="2:47" s="6" customFormat="1" ht="27" customHeight="1">
      <c r="B510" s="22"/>
      <c r="D510" s="136" t="s">
        <v>133</v>
      </c>
      <c r="F510" s="137" t="s">
        <v>717</v>
      </c>
      <c r="L510" s="22"/>
      <c r="M510" s="48"/>
      <c r="T510" s="49"/>
      <c r="AT510" s="6" t="s">
        <v>133</v>
      </c>
      <c r="AU510" s="6" t="s">
        <v>79</v>
      </c>
    </row>
    <row r="511" spans="2:51" s="6" customFormat="1" ht="15.75" customHeight="1">
      <c r="B511" s="146"/>
      <c r="D511" s="139" t="s">
        <v>135</v>
      </c>
      <c r="E511" s="147"/>
      <c r="F511" s="148" t="s">
        <v>718</v>
      </c>
      <c r="H511" s="147"/>
      <c r="L511" s="146"/>
      <c r="M511" s="149"/>
      <c r="T511" s="150"/>
      <c r="AT511" s="147" t="s">
        <v>135</v>
      </c>
      <c r="AU511" s="147" t="s">
        <v>79</v>
      </c>
      <c r="AV511" s="147" t="s">
        <v>21</v>
      </c>
      <c r="AW511" s="147" t="s">
        <v>97</v>
      </c>
      <c r="AX511" s="147" t="s">
        <v>72</v>
      </c>
      <c r="AY511" s="147" t="s">
        <v>124</v>
      </c>
    </row>
    <row r="512" spans="2:51" s="6" customFormat="1" ht="15.75" customHeight="1">
      <c r="B512" s="138"/>
      <c r="D512" s="139" t="s">
        <v>135</v>
      </c>
      <c r="E512" s="140"/>
      <c r="F512" s="141" t="s">
        <v>719</v>
      </c>
      <c r="H512" s="142">
        <v>0.12</v>
      </c>
      <c r="L512" s="138"/>
      <c r="M512" s="143"/>
      <c r="T512" s="144"/>
      <c r="AT512" s="140" t="s">
        <v>135</v>
      </c>
      <c r="AU512" s="140" t="s">
        <v>79</v>
      </c>
      <c r="AV512" s="140" t="s">
        <v>79</v>
      </c>
      <c r="AW512" s="140" t="s">
        <v>97</v>
      </c>
      <c r="AX512" s="140" t="s">
        <v>21</v>
      </c>
      <c r="AY512" s="140" t="s">
        <v>124</v>
      </c>
    </row>
    <row r="513" spans="2:65" s="6" customFormat="1" ht="15.75" customHeight="1">
      <c r="B513" s="22"/>
      <c r="C513" s="124" t="s">
        <v>720</v>
      </c>
      <c r="D513" s="124" t="s">
        <v>126</v>
      </c>
      <c r="E513" s="125" t="s">
        <v>721</v>
      </c>
      <c r="F513" s="126" t="s">
        <v>722</v>
      </c>
      <c r="G513" s="127" t="s">
        <v>178</v>
      </c>
      <c r="H513" s="128">
        <v>10</v>
      </c>
      <c r="I513" s="129"/>
      <c r="J513" s="130">
        <f>ROUND($I$513*$H$513,2)</f>
        <v>0</v>
      </c>
      <c r="K513" s="126" t="s">
        <v>130</v>
      </c>
      <c r="L513" s="22"/>
      <c r="M513" s="131"/>
      <c r="N513" s="132" t="s">
        <v>43</v>
      </c>
      <c r="P513" s="133">
        <f>$O$513*$H$513</f>
        <v>0</v>
      </c>
      <c r="Q513" s="133">
        <v>0</v>
      </c>
      <c r="R513" s="133">
        <f>$Q$513*$H$513</f>
        <v>0</v>
      </c>
      <c r="S513" s="133">
        <v>0</v>
      </c>
      <c r="T513" s="134">
        <f>$S$513*$H$513</f>
        <v>0</v>
      </c>
      <c r="AR513" s="84" t="s">
        <v>131</v>
      </c>
      <c r="AT513" s="84" t="s">
        <v>126</v>
      </c>
      <c r="AU513" s="84" t="s">
        <v>79</v>
      </c>
      <c r="AY513" s="6" t="s">
        <v>124</v>
      </c>
      <c r="BE513" s="135">
        <f>IF($N$513="základní",$J$513,0)</f>
        <v>0</v>
      </c>
      <c r="BF513" s="135">
        <f>IF($N$513="snížená",$J$513,0)</f>
        <v>0</v>
      </c>
      <c r="BG513" s="135">
        <f>IF($N$513="zákl. přenesená",$J$513,0)</f>
        <v>0</v>
      </c>
      <c r="BH513" s="135">
        <f>IF($N$513="sníž. přenesená",$J$513,0)</f>
        <v>0</v>
      </c>
      <c r="BI513" s="135">
        <f>IF($N$513="nulová",$J$513,0)</f>
        <v>0</v>
      </c>
      <c r="BJ513" s="84" t="s">
        <v>21</v>
      </c>
      <c r="BK513" s="135">
        <f>ROUND($I$513*$H$513,2)</f>
        <v>0</v>
      </c>
      <c r="BL513" s="84" t="s">
        <v>131</v>
      </c>
      <c r="BM513" s="84" t="s">
        <v>723</v>
      </c>
    </row>
    <row r="514" spans="2:47" s="6" customFormat="1" ht="38.25" customHeight="1">
      <c r="B514" s="22"/>
      <c r="D514" s="136" t="s">
        <v>133</v>
      </c>
      <c r="F514" s="137" t="s">
        <v>724</v>
      </c>
      <c r="L514" s="22"/>
      <c r="M514" s="48"/>
      <c r="T514" s="49"/>
      <c r="AT514" s="6" t="s">
        <v>133</v>
      </c>
      <c r="AU514" s="6" t="s">
        <v>79</v>
      </c>
    </row>
    <row r="515" spans="2:51" s="6" customFormat="1" ht="15.75" customHeight="1">
      <c r="B515" s="138"/>
      <c r="D515" s="139" t="s">
        <v>135</v>
      </c>
      <c r="E515" s="140"/>
      <c r="F515" s="141" t="s">
        <v>26</v>
      </c>
      <c r="H515" s="142">
        <v>10</v>
      </c>
      <c r="L515" s="138"/>
      <c r="M515" s="143"/>
      <c r="T515" s="144"/>
      <c r="AT515" s="140" t="s">
        <v>135</v>
      </c>
      <c r="AU515" s="140" t="s">
        <v>79</v>
      </c>
      <c r="AV515" s="140" t="s">
        <v>79</v>
      </c>
      <c r="AW515" s="140" t="s">
        <v>97</v>
      </c>
      <c r="AX515" s="140" t="s">
        <v>21</v>
      </c>
      <c r="AY515" s="140" t="s">
        <v>124</v>
      </c>
    </row>
    <row r="516" spans="2:65" s="6" customFormat="1" ht="15.75" customHeight="1">
      <c r="B516" s="22"/>
      <c r="C516" s="124" t="s">
        <v>725</v>
      </c>
      <c r="D516" s="124" t="s">
        <v>126</v>
      </c>
      <c r="E516" s="125" t="s">
        <v>726</v>
      </c>
      <c r="F516" s="126" t="s">
        <v>727</v>
      </c>
      <c r="G516" s="127" t="s">
        <v>129</v>
      </c>
      <c r="H516" s="128">
        <v>10</v>
      </c>
      <c r="I516" s="129"/>
      <c r="J516" s="130">
        <f>ROUND($I$516*$H$516,2)</f>
        <v>0</v>
      </c>
      <c r="K516" s="126" t="s">
        <v>130</v>
      </c>
      <c r="L516" s="22"/>
      <c r="M516" s="131"/>
      <c r="N516" s="132" t="s">
        <v>43</v>
      </c>
      <c r="P516" s="133">
        <f>$O$516*$H$516</f>
        <v>0</v>
      </c>
      <c r="Q516" s="133">
        <v>0</v>
      </c>
      <c r="R516" s="133">
        <f>$Q$516*$H$516</f>
        <v>0</v>
      </c>
      <c r="S516" s="133">
        <v>0</v>
      </c>
      <c r="T516" s="134">
        <f>$S$516*$H$516</f>
        <v>0</v>
      </c>
      <c r="AR516" s="84" t="s">
        <v>131</v>
      </c>
      <c r="AT516" s="84" t="s">
        <v>126</v>
      </c>
      <c r="AU516" s="84" t="s">
        <v>79</v>
      </c>
      <c r="AY516" s="6" t="s">
        <v>124</v>
      </c>
      <c r="BE516" s="135">
        <f>IF($N$516="základní",$J$516,0)</f>
        <v>0</v>
      </c>
      <c r="BF516" s="135">
        <f>IF($N$516="snížená",$J$516,0)</f>
        <v>0</v>
      </c>
      <c r="BG516" s="135">
        <f>IF($N$516="zákl. přenesená",$J$516,0)</f>
        <v>0</v>
      </c>
      <c r="BH516" s="135">
        <f>IF($N$516="sníž. přenesená",$J$516,0)</f>
        <v>0</v>
      </c>
      <c r="BI516" s="135">
        <f>IF($N$516="nulová",$J$516,0)</f>
        <v>0</v>
      </c>
      <c r="BJ516" s="84" t="s">
        <v>21</v>
      </c>
      <c r="BK516" s="135">
        <f>ROUND($I$516*$H$516,2)</f>
        <v>0</v>
      </c>
      <c r="BL516" s="84" t="s">
        <v>131</v>
      </c>
      <c r="BM516" s="84" t="s">
        <v>728</v>
      </c>
    </row>
    <row r="517" spans="2:47" s="6" customFormat="1" ht="38.25" customHeight="1">
      <c r="B517" s="22"/>
      <c r="D517" s="136" t="s">
        <v>133</v>
      </c>
      <c r="F517" s="137" t="s">
        <v>729</v>
      </c>
      <c r="L517" s="22"/>
      <c r="M517" s="48"/>
      <c r="T517" s="49"/>
      <c r="AT517" s="6" t="s">
        <v>133</v>
      </c>
      <c r="AU517" s="6" t="s">
        <v>79</v>
      </c>
    </row>
    <row r="518" spans="2:51" s="6" customFormat="1" ht="15.75" customHeight="1">
      <c r="B518" s="138"/>
      <c r="D518" s="139" t="s">
        <v>135</v>
      </c>
      <c r="E518" s="140"/>
      <c r="F518" s="141" t="s">
        <v>26</v>
      </c>
      <c r="H518" s="142">
        <v>10</v>
      </c>
      <c r="L518" s="138"/>
      <c r="M518" s="143"/>
      <c r="T518" s="144"/>
      <c r="AT518" s="140" t="s">
        <v>135</v>
      </c>
      <c r="AU518" s="140" t="s">
        <v>79</v>
      </c>
      <c r="AV518" s="140" t="s">
        <v>79</v>
      </c>
      <c r="AW518" s="140" t="s">
        <v>97</v>
      </c>
      <c r="AX518" s="140" t="s">
        <v>21</v>
      </c>
      <c r="AY518" s="140" t="s">
        <v>124</v>
      </c>
    </row>
    <row r="519" spans="2:63" s="113" customFormat="1" ht="30.75" customHeight="1">
      <c r="B519" s="114"/>
      <c r="D519" s="115" t="s">
        <v>71</v>
      </c>
      <c r="E519" s="122" t="s">
        <v>730</v>
      </c>
      <c r="F519" s="122" t="s">
        <v>731</v>
      </c>
      <c r="J519" s="123">
        <f>$BK$519</f>
        <v>0</v>
      </c>
      <c r="L519" s="114"/>
      <c r="M519" s="118"/>
      <c r="P519" s="119">
        <f>SUM($P$520:$P$538)</f>
        <v>0</v>
      </c>
      <c r="R519" s="119">
        <f>SUM($R$520:$R$538)</f>
        <v>0</v>
      </c>
      <c r="T519" s="120">
        <f>SUM($T$520:$T$538)</f>
        <v>0</v>
      </c>
      <c r="AR519" s="115" t="s">
        <v>21</v>
      </c>
      <c r="AT519" s="115" t="s">
        <v>71</v>
      </c>
      <c r="AU519" s="115" t="s">
        <v>21</v>
      </c>
      <c r="AY519" s="115" t="s">
        <v>124</v>
      </c>
      <c r="BK519" s="121">
        <f>SUM($BK$520:$BK$538)</f>
        <v>0</v>
      </c>
    </row>
    <row r="520" spans="2:65" s="6" customFormat="1" ht="15.75" customHeight="1">
      <c r="B520" s="22"/>
      <c r="C520" s="124" t="s">
        <v>732</v>
      </c>
      <c r="D520" s="124" t="s">
        <v>126</v>
      </c>
      <c r="E520" s="125" t="s">
        <v>733</v>
      </c>
      <c r="F520" s="126" t="s">
        <v>734</v>
      </c>
      <c r="G520" s="127" t="s">
        <v>365</v>
      </c>
      <c r="H520" s="128">
        <v>439.145</v>
      </c>
      <c r="I520" s="129"/>
      <c r="J520" s="130">
        <f>ROUND($I$520*$H$520,2)</f>
        <v>0</v>
      </c>
      <c r="K520" s="126" t="s">
        <v>130</v>
      </c>
      <c r="L520" s="22"/>
      <c r="M520" s="131"/>
      <c r="N520" s="132" t="s">
        <v>43</v>
      </c>
      <c r="P520" s="133">
        <f>$O$520*$H$520</f>
        <v>0</v>
      </c>
      <c r="Q520" s="133">
        <v>0</v>
      </c>
      <c r="R520" s="133">
        <f>$Q$520*$H$520</f>
        <v>0</v>
      </c>
      <c r="S520" s="133">
        <v>0</v>
      </c>
      <c r="T520" s="134">
        <f>$S$520*$H$520</f>
        <v>0</v>
      </c>
      <c r="AR520" s="84" t="s">
        <v>131</v>
      </c>
      <c r="AT520" s="84" t="s">
        <v>126</v>
      </c>
      <c r="AU520" s="84" t="s">
        <v>79</v>
      </c>
      <c r="AY520" s="6" t="s">
        <v>124</v>
      </c>
      <c r="BE520" s="135">
        <f>IF($N$520="základní",$J$520,0)</f>
        <v>0</v>
      </c>
      <c r="BF520" s="135">
        <f>IF($N$520="snížená",$J$520,0)</f>
        <v>0</v>
      </c>
      <c r="BG520" s="135">
        <f>IF($N$520="zákl. přenesená",$J$520,0)</f>
        <v>0</v>
      </c>
      <c r="BH520" s="135">
        <f>IF($N$520="sníž. přenesená",$J$520,0)</f>
        <v>0</v>
      </c>
      <c r="BI520" s="135">
        <f>IF($N$520="nulová",$J$520,0)</f>
        <v>0</v>
      </c>
      <c r="BJ520" s="84" t="s">
        <v>21</v>
      </c>
      <c r="BK520" s="135">
        <f>ROUND($I$520*$H$520,2)</f>
        <v>0</v>
      </c>
      <c r="BL520" s="84" t="s">
        <v>131</v>
      </c>
      <c r="BM520" s="84" t="s">
        <v>735</v>
      </c>
    </row>
    <row r="521" spans="2:47" s="6" customFormat="1" ht="16.5" customHeight="1">
      <c r="B521" s="22"/>
      <c r="D521" s="136" t="s">
        <v>133</v>
      </c>
      <c r="F521" s="137" t="s">
        <v>736</v>
      </c>
      <c r="L521" s="22"/>
      <c r="M521" s="48"/>
      <c r="T521" s="49"/>
      <c r="AT521" s="6" t="s">
        <v>133</v>
      </c>
      <c r="AU521" s="6" t="s">
        <v>79</v>
      </c>
    </row>
    <row r="522" spans="2:65" s="6" customFormat="1" ht="15.75" customHeight="1">
      <c r="B522" s="22"/>
      <c r="C522" s="124" t="s">
        <v>737</v>
      </c>
      <c r="D522" s="124" t="s">
        <v>126</v>
      </c>
      <c r="E522" s="125" t="s">
        <v>738</v>
      </c>
      <c r="F522" s="126" t="s">
        <v>739</v>
      </c>
      <c r="G522" s="127" t="s">
        <v>365</v>
      </c>
      <c r="H522" s="128">
        <v>3952.305</v>
      </c>
      <c r="I522" s="129"/>
      <c r="J522" s="130">
        <f>ROUND($I$522*$H$522,2)</f>
        <v>0</v>
      </c>
      <c r="K522" s="126" t="s">
        <v>130</v>
      </c>
      <c r="L522" s="22"/>
      <c r="M522" s="131"/>
      <c r="N522" s="132" t="s">
        <v>43</v>
      </c>
      <c r="P522" s="133">
        <f>$O$522*$H$522</f>
        <v>0</v>
      </c>
      <c r="Q522" s="133">
        <v>0</v>
      </c>
      <c r="R522" s="133">
        <f>$Q$522*$H$522</f>
        <v>0</v>
      </c>
      <c r="S522" s="133">
        <v>0</v>
      </c>
      <c r="T522" s="134">
        <f>$S$522*$H$522</f>
        <v>0</v>
      </c>
      <c r="AR522" s="84" t="s">
        <v>131</v>
      </c>
      <c r="AT522" s="84" t="s">
        <v>126</v>
      </c>
      <c r="AU522" s="84" t="s">
        <v>79</v>
      </c>
      <c r="AY522" s="6" t="s">
        <v>124</v>
      </c>
      <c r="BE522" s="135">
        <f>IF($N$522="základní",$J$522,0)</f>
        <v>0</v>
      </c>
      <c r="BF522" s="135">
        <f>IF($N$522="snížená",$J$522,0)</f>
        <v>0</v>
      </c>
      <c r="BG522" s="135">
        <f>IF($N$522="zákl. přenesená",$J$522,0)</f>
        <v>0</v>
      </c>
      <c r="BH522" s="135">
        <f>IF($N$522="sníž. přenesená",$J$522,0)</f>
        <v>0</v>
      </c>
      <c r="BI522" s="135">
        <f>IF($N$522="nulová",$J$522,0)</f>
        <v>0</v>
      </c>
      <c r="BJ522" s="84" t="s">
        <v>21</v>
      </c>
      <c r="BK522" s="135">
        <f>ROUND($I$522*$H$522,2)</f>
        <v>0</v>
      </c>
      <c r="BL522" s="84" t="s">
        <v>131</v>
      </c>
      <c r="BM522" s="84" t="s">
        <v>740</v>
      </c>
    </row>
    <row r="523" spans="2:47" s="6" customFormat="1" ht="27" customHeight="1">
      <c r="B523" s="22"/>
      <c r="D523" s="136" t="s">
        <v>133</v>
      </c>
      <c r="F523" s="137" t="s">
        <v>741</v>
      </c>
      <c r="L523" s="22"/>
      <c r="M523" s="48"/>
      <c r="T523" s="49"/>
      <c r="AT523" s="6" t="s">
        <v>133</v>
      </c>
      <c r="AU523" s="6" t="s">
        <v>79</v>
      </c>
    </row>
    <row r="524" spans="2:51" s="6" customFormat="1" ht="15.75" customHeight="1">
      <c r="B524" s="138"/>
      <c r="D524" s="139" t="s">
        <v>135</v>
      </c>
      <c r="F524" s="141" t="s">
        <v>742</v>
      </c>
      <c r="H524" s="142">
        <v>3952.305</v>
      </c>
      <c r="L524" s="138"/>
      <c r="M524" s="143"/>
      <c r="T524" s="144"/>
      <c r="AT524" s="140" t="s">
        <v>135</v>
      </c>
      <c r="AU524" s="140" t="s">
        <v>79</v>
      </c>
      <c r="AV524" s="140" t="s">
        <v>79</v>
      </c>
      <c r="AW524" s="140" t="s">
        <v>72</v>
      </c>
      <c r="AX524" s="140" t="s">
        <v>21</v>
      </c>
      <c r="AY524" s="140" t="s">
        <v>124</v>
      </c>
    </row>
    <row r="525" spans="2:65" s="6" customFormat="1" ht="15.75" customHeight="1">
      <c r="B525" s="22"/>
      <c r="C525" s="124" t="s">
        <v>743</v>
      </c>
      <c r="D525" s="124" t="s">
        <v>126</v>
      </c>
      <c r="E525" s="125" t="s">
        <v>744</v>
      </c>
      <c r="F525" s="126" t="s">
        <v>745</v>
      </c>
      <c r="G525" s="127" t="s">
        <v>365</v>
      </c>
      <c r="H525" s="128">
        <v>439.145</v>
      </c>
      <c r="I525" s="129"/>
      <c r="J525" s="130">
        <f>ROUND($I$525*$H$525,2)</f>
        <v>0</v>
      </c>
      <c r="K525" s="126" t="s">
        <v>130</v>
      </c>
      <c r="L525" s="22"/>
      <c r="M525" s="131"/>
      <c r="N525" s="132" t="s">
        <v>43</v>
      </c>
      <c r="P525" s="133">
        <f>$O$525*$H$525</f>
        <v>0</v>
      </c>
      <c r="Q525" s="133">
        <v>0</v>
      </c>
      <c r="R525" s="133">
        <f>$Q$525*$H$525</f>
        <v>0</v>
      </c>
      <c r="S525" s="133">
        <v>0</v>
      </c>
      <c r="T525" s="134">
        <f>$S$525*$H$525</f>
        <v>0</v>
      </c>
      <c r="AR525" s="84" t="s">
        <v>131</v>
      </c>
      <c r="AT525" s="84" t="s">
        <v>126</v>
      </c>
      <c r="AU525" s="84" t="s">
        <v>79</v>
      </c>
      <c r="AY525" s="6" t="s">
        <v>124</v>
      </c>
      <c r="BE525" s="135">
        <f>IF($N$525="základní",$J$525,0)</f>
        <v>0</v>
      </c>
      <c r="BF525" s="135">
        <f>IF($N$525="snížená",$J$525,0)</f>
        <v>0</v>
      </c>
      <c r="BG525" s="135">
        <f>IF($N$525="zákl. přenesená",$J$525,0)</f>
        <v>0</v>
      </c>
      <c r="BH525" s="135">
        <f>IF($N$525="sníž. přenesená",$J$525,0)</f>
        <v>0</v>
      </c>
      <c r="BI525" s="135">
        <f>IF($N$525="nulová",$J$525,0)</f>
        <v>0</v>
      </c>
      <c r="BJ525" s="84" t="s">
        <v>21</v>
      </c>
      <c r="BK525" s="135">
        <f>ROUND($I$525*$H$525,2)</f>
        <v>0</v>
      </c>
      <c r="BL525" s="84" t="s">
        <v>131</v>
      </c>
      <c r="BM525" s="84" t="s">
        <v>746</v>
      </c>
    </row>
    <row r="526" spans="2:47" s="6" customFormat="1" ht="16.5" customHeight="1">
      <c r="B526" s="22"/>
      <c r="D526" s="136" t="s">
        <v>133</v>
      </c>
      <c r="F526" s="137" t="s">
        <v>747</v>
      </c>
      <c r="L526" s="22"/>
      <c r="M526" s="48"/>
      <c r="T526" s="49"/>
      <c r="AT526" s="6" t="s">
        <v>133</v>
      </c>
      <c r="AU526" s="6" t="s">
        <v>79</v>
      </c>
    </row>
    <row r="527" spans="2:65" s="6" customFormat="1" ht="15.75" customHeight="1">
      <c r="B527" s="22"/>
      <c r="C527" s="124" t="s">
        <v>748</v>
      </c>
      <c r="D527" s="124" t="s">
        <v>126</v>
      </c>
      <c r="E527" s="125" t="s">
        <v>749</v>
      </c>
      <c r="F527" s="126" t="s">
        <v>750</v>
      </c>
      <c r="G527" s="127" t="s">
        <v>365</v>
      </c>
      <c r="H527" s="128">
        <v>59.277</v>
      </c>
      <c r="I527" s="129"/>
      <c r="J527" s="130">
        <f>ROUND($I$527*$H$527,2)</f>
        <v>0</v>
      </c>
      <c r="K527" s="126" t="s">
        <v>130</v>
      </c>
      <c r="L527" s="22"/>
      <c r="M527" s="131"/>
      <c r="N527" s="132" t="s">
        <v>43</v>
      </c>
      <c r="P527" s="133">
        <f>$O$527*$H$527</f>
        <v>0</v>
      </c>
      <c r="Q527" s="133">
        <v>0</v>
      </c>
      <c r="R527" s="133">
        <f>$Q$527*$H$527</f>
        <v>0</v>
      </c>
      <c r="S527" s="133">
        <v>0</v>
      </c>
      <c r="T527" s="134">
        <f>$S$527*$H$527</f>
        <v>0</v>
      </c>
      <c r="AR527" s="84" t="s">
        <v>131</v>
      </c>
      <c r="AT527" s="84" t="s">
        <v>126</v>
      </c>
      <c r="AU527" s="84" t="s">
        <v>79</v>
      </c>
      <c r="AY527" s="6" t="s">
        <v>124</v>
      </c>
      <c r="BE527" s="135">
        <f>IF($N$527="základní",$J$527,0)</f>
        <v>0</v>
      </c>
      <c r="BF527" s="135">
        <f>IF($N$527="snížená",$J$527,0)</f>
        <v>0</v>
      </c>
      <c r="BG527" s="135">
        <f>IF($N$527="zákl. přenesená",$J$527,0)</f>
        <v>0</v>
      </c>
      <c r="BH527" s="135">
        <f>IF($N$527="sníž. přenesená",$J$527,0)</f>
        <v>0</v>
      </c>
      <c r="BI527" s="135">
        <f>IF($N$527="nulová",$J$527,0)</f>
        <v>0</v>
      </c>
      <c r="BJ527" s="84" t="s">
        <v>21</v>
      </c>
      <c r="BK527" s="135">
        <f>ROUND($I$527*$H$527,2)</f>
        <v>0</v>
      </c>
      <c r="BL527" s="84" t="s">
        <v>131</v>
      </c>
      <c r="BM527" s="84" t="s">
        <v>751</v>
      </c>
    </row>
    <row r="528" spans="2:47" s="6" customFormat="1" ht="16.5" customHeight="1">
      <c r="B528" s="22"/>
      <c r="D528" s="136" t="s">
        <v>133</v>
      </c>
      <c r="F528" s="137" t="s">
        <v>752</v>
      </c>
      <c r="L528" s="22"/>
      <c r="M528" s="48"/>
      <c r="T528" s="49"/>
      <c r="AT528" s="6" t="s">
        <v>133</v>
      </c>
      <c r="AU528" s="6" t="s">
        <v>79</v>
      </c>
    </row>
    <row r="529" spans="2:51" s="6" customFormat="1" ht="15.75" customHeight="1">
      <c r="B529" s="138"/>
      <c r="D529" s="139" t="s">
        <v>135</v>
      </c>
      <c r="E529" s="140"/>
      <c r="F529" s="141" t="s">
        <v>753</v>
      </c>
      <c r="H529" s="142">
        <v>59.139</v>
      </c>
      <c r="L529" s="138"/>
      <c r="M529" s="143"/>
      <c r="T529" s="144"/>
      <c r="AT529" s="140" t="s">
        <v>135</v>
      </c>
      <c r="AU529" s="140" t="s">
        <v>79</v>
      </c>
      <c r="AV529" s="140" t="s">
        <v>79</v>
      </c>
      <c r="AW529" s="140" t="s">
        <v>97</v>
      </c>
      <c r="AX529" s="140" t="s">
        <v>72</v>
      </c>
      <c r="AY529" s="140" t="s">
        <v>124</v>
      </c>
    </row>
    <row r="530" spans="2:51" s="6" customFormat="1" ht="15.75" customHeight="1">
      <c r="B530" s="138"/>
      <c r="D530" s="139" t="s">
        <v>135</v>
      </c>
      <c r="E530" s="140"/>
      <c r="F530" s="141" t="s">
        <v>754</v>
      </c>
      <c r="H530" s="142">
        <v>0.138</v>
      </c>
      <c r="L530" s="138"/>
      <c r="M530" s="143"/>
      <c r="T530" s="144"/>
      <c r="AT530" s="140" t="s">
        <v>135</v>
      </c>
      <c r="AU530" s="140" t="s">
        <v>79</v>
      </c>
      <c r="AV530" s="140" t="s">
        <v>79</v>
      </c>
      <c r="AW530" s="140" t="s">
        <v>97</v>
      </c>
      <c r="AX530" s="140" t="s">
        <v>72</v>
      </c>
      <c r="AY530" s="140" t="s">
        <v>124</v>
      </c>
    </row>
    <row r="531" spans="2:51" s="6" customFormat="1" ht="15.75" customHeight="1">
      <c r="B531" s="151"/>
      <c r="D531" s="139" t="s">
        <v>135</v>
      </c>
      <c r="E531" s="152"/>
      <c r="F531" s="153" t="s">
        <v>145</v>
      </c>
      <c r="H531" s="154">
        <v>59.277</v>
      </c>
      <c r="L531" s="151"/>
      <c r="M531" s="155"/>
      <c r="T531" s="156"/>
      <c r="AT531" s="152" t="s">
        <v>135</v>
      </c>
      <c r="AU531" s="152" t="s">
        <v>79</v>
      </c>
      <c r="AV531" s="152" t="s">
        <v>131</v>
      </c>
      <c r="AW531" s="152" t="s">
        <v>97</v>
      </c>
      <c r="AX531" s="152" t="s">
        <v>21</v>
      </c>
      <c r="AY531" s="152" t="s">
        <v>124</v>
      </c>
    </row>
    <row r="532" spans="2:65" s="6" customFormat="1" ht="15.75" customHeight="1">
      <c r="B532" s="22"/>
      <c r="C532" s="124" t="s">
        <v>755</v>
      </c>
      <c r="D532" s="124" t="s">
        <v>126</v>
      </c>
      <c r="E532" s="125" t="s">
        <v>756</v>
      </c>
      <c r="F532" s="126" t="s">
        <v>757</v>
      </c>
      <c r="G532" s="127" t="s">
        <v>365</v>
      </c>
      <c r="H532" s="128">
        <v>75.63</v>
      </c>
      <c r="I532" s="129"/>
      <c r="J532" s="130">
        <f>ROUND($I$532*$H$532,2)</f>
        <v>0</v>
      </c>
      <c r="K532" s="126" t="s">
        <v>130</v>
      </c>
      <c r="L532" s="22"/>
      <c r="M532" s="131"/>
      <c r="N532" s="132" t="s">
        <v>43</v>
      </c>
      <c r="P532" s="133">
        <f>$O$532*$H$532</f>
        <v>0</v>
      </c>
      <c r="Q532" s="133">
        <v>0</v>
      </c>
      <c r="R532" s="133">
        <f>$Q$532*$H$532</f>
        <v>0</v>
      </c>
      <c r="S532" s="133">
        <v>0</v>
      </c>
      <c r="T532" s="134">
        <f>$S$532*$H$532</f>
        <v>0</v>
      </c>
      <c r="AR532" s="84" t="s">
        <v>131</v>
      </c>
      <c r="AT532" s="84" t="s">
        <v>126</v>
      </c>
      <c r="AU532" s="84" t="s">
        <v>79</v>
      </c>
      <c r="AY532" s="6" t="s">
        <v>124</v>
      </c>
      <c r="BE532" s="135">
        <f>IF($N$532="základní",$J$532,0)</f>
        <v>0</v>
      </c>
      <c r="BF532" s="135">
        <f>IF($N$532="snížená",$J$532,0)</f>
        <v>0</v>
      </c>
      <c r="BG532" s="135">
        <f>IF($N$532="zákl. přenesená",$J$532,0)</f>
        <v>0</v>
      </c>
      <c r="BH532" s="135">
        <f>IF($N$532="sníž. přenesená",$J$532,0)</f>
        <v>0</v>
      </c>
      <c r="BI532" s="135">
        <f>IF($N$532="nulová",$J$532,0)</f>
        <v>0</v>
      </c>
      <c r="BJ532" s="84" t="s">
        <v>21</v>
      </c>
      <c r="BK532" s="135">
        <f>ROUND($I$532*$H$532,2)</f>
        <v>0</v>
      </c>
      <c r="BL532" s="84" t="s">
        <v>131</v>
      </c>
      <c r="BM532" s="84" t="s">
        <v>758</v>
      </c>
    </row>
    <row r="533" spans="2:47" s="6" customFormat="1" ht="16.5" customHeight="1">
      <c r="B533" s="22"/>
      <c r="D533" s="136" t="s">
        <v>133</v>
      </c>
      <c r="F533" s="137" t="s">
        <v>759</v>
      </c>
      <c r="L533" s="22"/>
      <c r="M533" s="48"/>
      <c r="T533" s="49"/>
      <c r="AT533" s="6" t="s">
        <v>133</v>
      </c>
      <c r="AU533" s="6" t="s">
        <v>79</v>
      </c>
    </row>
    <row r="534" spans="2:65" s="6" customFormat="1" ht="15.75" customHeight="1">
      <c r="B534" s="22"/>
      <c r="C534" s="124" t="s">
        <v>760</v>
      </c>
      <c r="D534" s="124" t="s">
        <v>126</v>
      </c>
      <c r="E534" s="125" t="s">
        <v>761</v>
      </c>
      <c r="F534" s="126" t="s">
        <v>762</v>
      </c>
      <c r="G534" s="127" t="s">
        <v>365</v>
      </c>
      <c r="H534" s="128">
        <v>304.238</v>
      </c>
      <c r="I534" s="129"/>
      <c r="J534" s="130">
        <f>ROUND($I$534*$H$534,2)</f>
        <v>0</v>
      </c>
      <c r="K534" s="126" t="s">
        <v>130</v>
      </c>
      <c r="L534" s="22"/>
      <c r="M534" s="131"/>
      <c r="N534" s="132" t="s">
        <v>43</v>
      </c>
      <c r="P534" s="133">
        <f>$O$534*$H$534</f>
        <v>0</v>
      </c>
      <c r="Q534" s="133">
        <v>0</v>
      </c>
      <c r="R534" s="133">
        <f>$Q$534*$H$534</f>
        <v>0</v>
      </c>
      <c r="S534" s="133">
        <v>0</v>
      </c>
      <c r="T534" s="134">
        <f>$S$534*$H$534</f>
        <v>0</v>
      </c>
      <c r="AR534" s="84" t="s">
        <v>131</v>
      </c>
      <c r="AT534" s="84" t="s">
        <v>126</v>
      </c>
      <c r="AU534" s="84" t="s">
        <v>79</v>
      </c>
      <c r="AY534" s="6" t="s">
        <v>124</v>
      </c>
      <c r="BE534" s="135">
        <f>IF($N$534="základní",$J$534,0)</f>
        <v>0</v>
      </c>
      <c r="BF534" s="135">
        <f>IF($N$534="snížená",$J$534,0)</f>
        <v>0</v>
      </c>
      <c r="BG534" s="135">
        <f>IF($N$534="zákl. přenesená",$J$534,0)</f>
        <v>0</v>
      </c>
      <c r="BH534" s="135">
        <f>IF($N$534="sníž. přenesená",$J$534,0)</f>
        <v>0</v>
      </c>
      <c r="BI534" s="135">
        <f>IF($N$534="nulová",$J$534,0)</f>
        <v>0</v>
      </c>
      <c r="BJ534" s="84" t="s">
        <v>21</v>
      </c>
      <c r="BK534" s="135">
        <f>ROUND($I$534*$H$534,2)</f>
        <v>0</v>
      </c>
      <c r="BL534" s="84" t="s">
        <v>131</v>
      </c>
      <c r="BM534" s="84" t="s">
        <v>763</v>
      </c>
    </row>
    <row r="535" spans="2:47" s="6" customFormat="1" ht="16.5" customHeight="1">
      <c r="B535" s="22"/>
      <c r="D535" s="136" t="s">
        <v>133</v>
      </c>
      <c r="F535" s="137" t="s">
        <v>764</v>
      </c>
      <c r="L535" s="22"/>
      <c r="M535" s="48"/>
      <c r="T535" s="49"/>
      <c r="AT535" s="6" t="s">
        <v>133</v>
      </c>
      <c r="AU535" s="6" t="s">
        <v>79</v>
      </c>
    </row>
    <row r="536" spans="2:51" s="6" customFormat="1" ht="15.75" customHeight="1">
      <c r="B536" s="138"/>
      <c r="D536" s="139" t="s">
        <v>135</v>
      </c>
      <c r="E536" s="140"/>
      <c r="F536" s="141" t="s">
        <v>765</v>
      </c>
      <c r="H536" s="142">
        <v>53.862</v>
      </c>
      <c r="L536" s="138"/>
      <c r="M536" s="143"/>
      <c r="T536" s="144"/>
      <c r="AT536" s="140" t="s">
        <v>135</v>
      </c>
      <c r="AU536" s="140" t="s">
        <v>79</v>
      </c>
      <c r="AV536" s="140" t="s">
        <v>79</v>
      </c>
      <c r="AW536" s="140" t="s">
        <v>97</v>
      </c>
      <c r="AX536" s="140" t="s">
        <v>72</v>
      </c>
      <c r="AY536" s="140" t="s">
        <v>124</v>
      </c>
    </row>
    <row r="537" spans="2:51" s="6" customFormat="1" ht="15.75" customHeight="1">
      <c r="B537" s="138"/>
      <c r="D537" s="139" t="s">
        <v>135</v>
      </c>
      <c r="E537" s="140"/>
      <c r="F537" s="141" t="s">
        <v>766</v>
      </c>
      <c r="H537" s="142">
        <v>250.376</v>
      </c>
      <c r="L537" s="138"/>
      <c r="M537" s="143"/>
      <c r="T537" s="144"/>
      <c r="AT537" s="140" t="s">
        <v>135</v>
      </c>
      <c r="AU537" s="140" t="s">
        <v>79</v>
      </c>
      <c r="AV537" s="140" t="s">
        <v>79</v>
      </c>
      <c r="AW537" s="140" t="s">
        <v>97</v>
      </c>
      <c r="AX537" s="140" t="s">
        <v>72</v>
      </c>
      <c r="AY537" s="140" t="s">
        <v>124</v>
      </c>
    </row>
    <row r="538" spans="2:51" s="6" customFormat="1" ht="15.75" customHeight="1">
      <c r="B538" s="151"/>
      <c r="D538" s="139" t="s">
        <v>135</v>
      </c>
      <c r="E538" s="152"/>
      <c r="F538" s="153" t="s">
        <v>145</v>
      </c>
      <c r="H538" s="154">
        <v>304.238</v>
      </c>
      <c r="L538" s="151"/>
      <c r="M538" s="155"/>
      <c r="T538" s="156"/>
      <c r="AT538" s="152" t="s">
        <v>135</v>
      </c>
      <c r="AU538" s="152" t="s">
        <v>79</v>
      </c>
      <c r="AV538" s="152" t="s">
        <v>131</v>
      </c>
      <c r="AW538" s="152" t="s">
        <v>97</v>
      </c>
      <c r="AX538" s="152" t="s">
        <v>21</v>
      </c>
      <c r="AY538" s="152" t="s">
        <v>124</v>
      </c>
    </row>
    <row r="539" spans="2:63" s="113" customFormat="1" ht="30.75" customHeight="1">
      <c r="B539" s="114"/>
      <c r="D539" s="115" t="s">
        <v>71</v>
      </c>
      <c r="E539" s="122" t="s">
        <v>767</v>
      </c>
      <c r="F539" s="122" t="s">
        <v>768</v>
      </c>
      <c r="J539" s="123">
        <f>$BK$539</f>
        <v>0</v>
      </c>
      <c r="L539" s="114"/>
      <c r="M539" s="118"/>
      <c r="P539" s="119">
        <f>SUM($P$540:$P$547)</f>
        <v>0</v>
      </c>
      <c r="R539" s="119">
        <f>SUM($R$540:$R$547)</f>
        <v>0</v>
      </c>
      <c r="T539" s="120">
        <f>SUM($T$540:$T$547)</f>
        <v>0</v>
      </c>
      <c r="AR539" s="115" t="s">
        <v>21</v>
      </c>
      <c r="AT539" s="115" t="s">
        <v>71</v>
      </c>
      <c r="AU539" s="115" t="s">
        <v>21</v>
      </c>
      <c r="AY539" s="115" t="s">
        <v>124</v>
      </c>
      <c r="BK539" s="121">
        <f>SUM($BK$540:$BK$547)</f>
        <v>0</v>
      </c>
    </row>
    <row r="540" spans="2:65" s="6" customFormat="1" ht="15.75" customHeight="1">
      <c r="B540" s="22"/>
      <c r="C540" s="124" t="s">
        <v>27</v>
      </c>
      <c r="D540" s="124" t="s">
        <v>126</v>
      </c>
      <c r="E540" s="125" t="s">
        <v>769</v>
      </c>
      <c r="F540" s="126" t="s">
        <v>770</v>
      </c>
      <c r="G540" s="127" t="s">
        <v>365</v>
      </c>
      <c r="H540" s="128">
        <v>1419.618</v>
      </c>
      <c r="I540" s="129"/>
      <c r="J540" s="130">
        <f>ROUND($I$540*$H$540,2)</f>
        <v>0</v>
      </c>
      <c r="K540" s="126" t="s">
        <v>130</v>
      </c>
      <c r="L540" s="22"/>
      <c r="M540" s="131"/>
      <c r="N540" s="132" t="s">
        <v>43</v>
      </c>
      <c r="P540" s="133">
        <f>$O$540*$H$540</f>
        <v>0</v>
      </c>
      <c r="Q540" s="133">
        <v>0</v>
      </c>
      <c r="R540" s="133">
        <f>$Q$540*$H$540</f>
        <v>0</v>
      </c>
      <c r="S540" s="133">
        <v>0</v>
      </c>
      <c r="T540" s="134">
        <f>$S$540*$H$540</f>
        <v>0</v>
      </c>
      <c r="AR540" s="84" t="s">
        <v>131</v>
      </c>
      <c r="AT540" s="84" t="s">
        <v>126</v>
      </c>
      <c r="AU540" s="84" t="s">
        <v>79</v>
      </c>
      <c r="AY540" s="6" t="s">
        <v>124</v>
      </c>
      <c r="BE540" s="135">
        <f>IF($N$540="základní",$J$540,0)</f>
        <v>0</v>
      </c>
      <c r="BF540" s="135">
        <f>IF($N$540="snížená",$J$540,0)</f>
        <v>0</v>
      </c>
      <c r="BG540" s="135">
        <f>IF($N$540="zákl. přenesená",$J$540,0)</f>
        <v>0</v>
      </c>
      <c r="BH540" s="135">
        <f>IF($N$540="sníž. přenesená",$J$540,0)</f>
        <v>0</v>
      </c>
      <c r="BI540" s="135">
        <f>IF($N$540="nulová",$J$540,0)</f>
        <v>0</v>
      </c>
      <c r="BJ540" s="84" t="s">
        <v>21</v>
      </c>
      <c r="BK540" s="135">
        <f>ROUND($I$540*$H$540,2)</f>
        <v>0</v>
      </c>
      <c r="BL540" s="84" t="s">
        <v>131</v>
      </c>
      <c r="BM540" s="84" t="s">
        <v>771</v>
      </c>
    </row>
    <row r="541" spans="2:47" s="6" customFormat="1" ht="27" customHeight="1">
      <c r="B541" s="22"/>
      <c r="D541" s="136" t="s">
        <v>133</v>
      </c>
      <c r="F541" s="137" t="s">
        <v>772</v>
      </c>
      <c r="L541" s="22"/>
      <c r="M541" s="48"/>
      <c r="T541" s="49"/>
      <c r="AT541" s="6" t="s">
        <v>133</v>
      </c>
      <c r="AU541" s="6" t="s">
        <v>79</v>
      </c>
    </row>
    <row r="542" spans="2:51" s="6" customFormat="1" ht="15.75" customHeight="1">
      <c r="B542" s="138"/>
      <c r="D542" s="139" t="s">
        <v>135</v>
      </c>
      <c r="E542" s="140"/>
      <c r="F542" s="141" t="s">
        <v>773</v>
      </c>
      <c r="H542" s="142">
        <v>482.1</v>
      </c>
      <c r="L542" s="138"/>
      <c r="M542" s="143"/>
      <c r="T542" s="144"/>
      <c r="AT542" s="140" t="s">
        <v>135</v>
      </c>
      <c r="AU542" s="140" t="s">
        <v>79</v>
      </c>
      <c r="AV542" s="140" t="s">
        <v>79</v>
      </c>
      <c r="AW542" s="140" t="s">
        <v>97</v>
      </c>
      <c r="AX542" s="140" t="s">
        <v>72</v>
      </c>
      <c r="AY542" s="140" t="s">
        <v>124</v>
      </c>
    </row>
    <row r="543" spans="2:51" s="6" customFormat="1" ht="15.75" customHeight="1">
      <c r="B543" s="138"/>
      <c r="D543" s="139" t="s">
        <v>135</v>
      </c>
      <c r="E543" s="140"/>
      <c r="F543" s="141" t="s">
        <v>774</v>
      </c>
      <c r="H543" s="142">
        <v>937.518</v>
      </c>
      <c r="L543" s="138"/>
      <c r="M543" s="143"/>
      <c r="T543" s="144"/>
      <c r="AT543" s="140" t="s">
        <v>135</v>
      </c>
      <c r="AU543" s="140" t="s">
        <v>79</v>
      </c>
      <c r="AV543" s="140" t="s">
        <v>79</v>
      </c>
      <c r="AW543" s="140" t="s">
        <v>97</v>
      </c>
      <c r="AX543" s="140" t="s">
        <v>72</v>
      </c>
      <c r="AY543" s="140" t="s">
        <v>124</v>
      </c>
    </row>
    <row r="544" spans="2:51" s="6" customFormat="1" ht="15.75" customHeight="1">
      <c r="B544" s="151"/>
      <c r="D544" s="139" t="s">
        <v>135</v>
      </c>
      <c r="E544" s="152"/>
      <c r="F544" s="153" t="s">
        <v>145</v>
      </c>
      <c r="H544" s="154">
        <v>1419.618</v>
      </c>
      <c r="L544" s="151"/>
      <c r="M544" s="155"/>
      <c r="T544" s="156"/>
      <c r="AT544" s="152" t="s">
        <v>135</v>
      </c>
      <c r="AU544" s="152" t="s">
        <v>79</v>
      </c>
      <c r="AV544" s="152" t="s">
        <v>131</v>
      </c>
      <c r="AW544" s="152" t="s">
        <v>97</v>
      </c>
      <c r="AX544" s="152" t="s">
        <v>21</v>
      </c>
      <c r="AY544" s="152" t="s">
        <v>124</v>
      </c>
    </row>
    <row r="545" spans="2:65" s="6" customFormat="1" ht="15.75" customHeight="1">
      <c r="B545" s="22"/>
      <c r="C545" s="124" t="s">
        <v>775</v>
      </c>
      <c r="D545" s="124" t="s">
        <v>126</v>
      </c>
      <c r="E545" s="125" t="s">
        <v>776</v>
      </c>
      <c r="F545" s="126" t="s">
        <v>777</v>
      </c>
      <c r="G545" s="127" t="s">
        <v>365</v>
      </c>
      <c r="H545" s="128">
        <v>145.616</v>
      </c>
      <c r="I545" s="129"/>
      <c r="J545" s="130">
        <f>ROUND($I$545*$H$545,2)</f>
        <v>0</v>
      </c>
      <c r="K545" s="126" t="s">
        <v>130</v>
      </c>
      <c r="L545" s="22"/>
      <c r="M545" s="131"/>
      <c r="N545" s="132" t="s">
        <v>43</v>
      </c>
      <c r="P545" s="133">
        <f>$O$545*$H$545</f>
        <v>0</v>
      </c>
      <c r="Q545" s="133">
        <v>0</v>
      </c>
      <c r="R545" s="133">
        <f>$Q$545*$H$545</f>
        <v>0</v>
      </c>
      <c r="S545" s="133">
        <v>0</v>
      </c>
      <c r="T545" s="134">
        <f>$S$545*$H$545</f>
        <v>0</v>
      </c>
      <c r="AR545" s="84" t="s">
        <v>131</v>
      </c>
      <c r="AT545" s="84" t="s">
        <v>126</v>
      </c>
      <c r="AU545" s="84" t="s">
        <v>79</v>
      </c>
      <c r="AY545" s="6" t="s">
        <v>124</v>
      </c>
      <c r="BE545" s="135">
        <f>IF($N$545="základní",$J$545,0)</f>
        <v>0</v>
      </c>
      <c r="BF545" s="135">
        <f>IF($N$545="snížená",$J$545,0)</f>
        <v>0</v>
      </c>
      <c r="BG545" s="135">
        <f>IF($N$545="zákl. přenesená",$J$545,0)</f>
        <v>0</v>
      </c>
      <c r="BH545" s="135">
        <f>IF($N$545="sníž. přenesená",$J$545,0)</f>
        <v>0</v>
      </c>
      <c r="BI545" s="135">
        <f>IF($N$545="nulová",$J$545,0)</f>
        <v>0</v>
      </c>
      <c r="BJ545" s="84" t="s">
        <v>21</v>
      </c>
      <c r="BK545" s="135">
        <f>ROUND($I$545*$H$545,2)</f>
        <v>0</v>
      </c>
      <c r="BL545" s="84" t="s">
        <v>131</v>
      </c>
      <c r="BM545" s="84" t="s">
        <v>778</v>
      </c>
    </row>
    <row r="546" spans="2:47" s="6" customFormat="1" ht="27" customHeight="1">
      <c r="B546" s="22"/>
      <c r="D546" s="136" t="s">
        <v>133</v>
      </c>
      <c r="F546" s="137" t="s">
        <v>779</v>
      </c>
      <c r="L546" s="22"/>
      <c r="M546" s="48"/>
      <c r="T546" s="49"/>
      <c r="AT546" s="6" t="s">
        <v>133</v>
      </c>
      <c r="AU546" s="6" t="s">
        <v>79</v>
      </c>
    </row>
    <row r="547" spans="2:51" s="6" customFormat="1" ht="15.75" customHeight="1">
      <c r="B547" s="138"/>
      <c r="D547" s="139" t="s">
        <v>135</v>
      </c>
      <c r="E547" s="140"/>
      <c r="F547" s="141" t="s">
        <v>780</v>
      </c>
      <c r="H547" s="142">
        <v>145.616</v>
      </c>
      <c r="L547" s="138"/>
      <c r="M547" s="173"/>
      <c r="N547" s="174"/>
      <c r="O547" s="174"/>
      <c r="P547" s="174"/>
      <c r="Q547" s="174"/>
      <c r="R547" s="174"/>
      <c r="S547" s="174"/>
      <c r="T547" s="175"/>
      <c r="AT547" s="140" t="s">
        <v>135</v>
      </c>
      <c r="AU547" s="140" t="s">
        <v>79</v>
      </c>
      <c r="AV547" s="140" t="s">
        <v>79</v>
      </c>
      <c r="AW547" s="140" t="s">
        <v>97</v>
      </c>
      <c r="AX547" s="140" t="s">
        <v>21</v>
      </c>
      <c r="AY547" s="140" t="s">
        <v>124</v>
      </c>
    </row>
    <row r="548" spans="2:46" s="6" customFormat="1" ht="7.5" customHeight="1">
      <c r="B548" s="36"/>
      <c r="C548" s="37"/>
      <c r="D548" s="37"/>
      <c r="E548" s="37"/>
      <c r="F548" s="37"/>
      <c r="G548" s="37"/>
      <c r="H548" s="37"/>
      <c r="I548" s="37"/>
      <c r="J548" s="37"/>
      <c r="K548" s="37"/>
      <c r="L548" s="22"/>
      <c r="AT548" s="2"/>
    </row>
  </sheetData>
  <sheetProtection/>
  <autoFilter ref="C90:K90"/>
  <mergeCells count="12">
    <mergeCell ref="E47:H47"/>
    <mergeCell ref="E49:H49"/>
    <mergeCell ref="E51:H51"/>
    <mergeCell ref="E79:H79"/>
    <mergeCell ref="E81:H81"/>
    <mergeCell ref="E83:H83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39" sqref="F13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2"/>
      <c r="C1" s="182"/>
      <c r="D1" s="181" t="s">
        <v>1</v>
      </c>
      <c r="E1" s="182"/>
      <c r="F1" s="183" t="s">
        <v>875</v>
      </c>
      <c r="G1" s="299" t="s">
        <v>876</v>
      </c>
      <c r="H1" s="299"/>
      <c r="I1" s="182"/>
      <c r="J1" s="183" t="s">
        <v>877</v>
      </c>
      <c r="K1" s="181" t="s">
        <v>87</v>
      </c>
      <c r="L1" s="183" t="s">
        <v>878</v>
      </c>
      <c r="M1" s="183"/>
      <c r="N1" s="183"/>
      <c r="O1" s="183"/>
      <c r="P1" s="183"/>
      <c r="Q1" s="183"/>
      <c r="R1" s="183"/>
      <c r="S1" s="183"/>
      <c r="T1" s="183"/>
      <c r="U1" s="179"/>
      <c r="V1" s="17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98" t="str">
        <f>'Rekapitulace stavby'!$K$6</f>
        <v>Rozšíření veřejné kanalizační sítě v areálu DIZ v Ostravě - Vítkovicích</v>
      </c>
      <c r="F7" s="264"/>
      <c r="G7" s="264"/>
      <c r="H7" s="264"/>
      <c r="K7" s="12"/>
    </row>
    <row r="8" spans="2:11" s="2" customFormat="1" ht="15.75" customHeight="1">
      <c r="B8" s="10"/>
      <c r="D8" s="18" t="s">
        <v>89</v>
      </c>
      <c r="K8" s="12"/>
    </row>
    <row r="9" spans="2:11" s="84" customFormat="1" ht="16.5" customHeight="1">
      <c r="B9" s="85"/>
      <c r="E9" s="298" t="s">
        <v>90</v>
      </c>
      <c r="F9" s="300"/>
      <c r="G9" s="300"/>
      <c r="H9" s="300"/>
      <c r="K9" s="86"/>
    </row>
    <row r="10" spans="2:11" s="6" customFormat="1" ht="15.75" customHeight="1">
      <c r="B10" s="22"/>
      <c r="D10" s="18" t="s">
        <v>91</v>
      </c>
      <c r="K10" s="25"/>
    </row>
    <row r="11" spans="2:11" s="6" customFormat="1" ht="37.5" customHeight="1">
      <c r="B11" s="22"/>
      <c r="E11" s="281" t="s">
        <v>781</v>
      </c>
      <c r="F11" s="282"/>
      <c r="G11" s="282"/>
      <c r="H11" s="28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19</v>
      </c>
      <c r="F13" s="16"/>
      <c r="I13" s="18" t="s">
        <v>20</v>
      </c>
      <c r="J13" s="16"/>
      <c r="K13" s="25"/>
    </row>
    <row r="14" spans="2:11" s="6" customFormat="1" ht="15" customHeight="1">
      <c r="B14" s="22"/>
      <c r="D14" s="18" t="s">
        <v>22</v>
      </c>
      <c r="F14" s="16" t="s">
        <v>23</v>
      </c>
      <c r="I14" s="18" t="s">
        <v>24</v>
      </c>
      <c r="J14" s="45" t="str">
        <f>'Rekapitulace stavby'!$AN$8</f>
        <v>24.03.2015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28</v>
      </c>
      <c r="I16" s="18" t="s">
        <v>29</v>
      </c>
      <c r="J16" s="16"/>
      <c r="K16" s="25"/>
    </row>
    <row r="17" spans="2:11" s="6" customFormat="1" ht="18.75" customHeight="1">
      <c r="B17" s="22"/>
      <c r="E17" s="16" t="s">
        <v>30</v>
      </c>
      <c r="I17" s="18" t="s">
        <v>31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32</v>
      </c>
      <c r="I19" s="18" t="s">
        <v>29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31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34</v>
      </c>
      <c r="I22" s="18" t="s">
        <v>29</v>
      </c>
      <c r="J22" s="16"/>
      <c r="K22" s="25"/>
    </row>
    <row r="23" spans="2:11" s="6" customFormat="1" ht="18.75" customHeight="1">
      <c r="B23" s="22"/>
      <c r="E23" s="16" t="s">
        <v>35</v>
      </c>
      <c r="I23" s="18" t="s">
        <v>31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37</v>
      </c>
      <c r="K25" s="25"/>
    </row>
    <row r="26" spans="2:11" s="84" customFormat="1" ht="15.75" customHeight="1">
      <c r="B26" s="85"/>
      <c r="E26" s="294"/>
      <c r="F26" s="300"/>
      <c r="G26" s="300"/>
      <c r="H26" s="300"/>
      <c r="K26" s="86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7"/>
    </row>
    <row r="29" spans="2:11" s="6" customFormat="1" ht="26.25" customHeight="1">
      <c r="B29" s="22"/>
      <c r="D29" s="88" t="s">
        <v>38</v>
      </c>
      <c r="J29" s="57">
        <f>ROUND($J$85,2)</f>
        <v>0</v>
      </c>
      <c r="K29" s="25"/>
    </row>
    <row r="30" spans="2:11" s="6" customFormat="1" ht="7.5" customHeight="1">
      <c r="B30" s="22"/>
      <c r="D30" s="46"/>
      <c r="E30" s="46"/>
      <c r="F30" s="46"/>
      <c r="G30" s="46"/>
      <c r="H30" s="46"/>
      <c r="I30" s="46"/>
      <c r="J30" s="46"/>
      <c r="K30" s="87"/>
    </row>
    <row r="31" spans="2:11" s="6" customFormat="1" ht="15" customHeight="1">
      <c r="B31" s="22"/>
      <c r="F31" s="26" t="s">
        <v>40</v>
      </c>
      <c r="I31" s="26" t="s">
        <v>39</v>
      </c>
      <c r="J31" s="26" t="s">
        <v>41</v>
      </c>
      <c r="K31" s="25"/>
    </row>
    <row r="32" spans="2:11" s="6" customFormat="1" ht="15" customHeight="1">
      <c r="B32" s="22"/>
      <c r="D32" s="28" t="s">
        <v>42</v>
      </c>
      <c r="E32" s="28" t="s">
        <v>43</v>
      </c>
      <c r="F32" s="89">
        <f>ROUND(SUM($BE$85:$BE$138),2)</f>
        <v>0</v>
      </c>
      <c r="I32" s="90">
        <v>0.21</v>
      </c>
      <c r="J32" s="89">
        <f>ROUND(ROUND((SUM($BE$85:$BE$138)),2)*$I$32,2)</f>
        <v>0</v>
      </c>
      <c r="K32" s="25"/>
    </row>
    <row r="33" spans="2:11" s="6" customFormat="1" ht="15" customHeight="1">
      <c r="B33" s="22"/>
      <c r="E33" s="28" t="s">
        <v>44</v>
      </c>
      <c r="F33" s="89">
        <f>ROUND(SUM($BF$85:$BF$138),2)</f>
        <v>0</v>
      </c>
      <c r="I33" s="90">
        <v>0.15</v>
      </c>
      <c r="J33" s="89">
        <f>ROUND(ROUND((SUM($BF$85:$BF$138)),2)*$I$33,2)</f>
        <v>0</v>
      </c>
      <c r="K33" s="25"/>
    </row>
    <row r="34" spans="2:11" s="6" customFormat="1" ht="15" customHeight="1" hidden="1">
      <c r="B34" s="22"/>
      <c r="E34" s="28" t="s">
        <v>45</v>
      </c>
      <c r="F34" s="89">
        <f>ROUND(SUM($BG$85:$BG$138),2)</f>
        <v>0</v>
      </c>
      <c r="I34" s="90">
        <v>0.21</v>
      </c>
      <c r="J34" s="89">
        <v>0</v>
      </c>
      <c r="K34" s="25"/>
    </row>
    <row r="35" spans="2:11" s="6" customFormat="1" ht="15" customHeight="1" hidden="1">
      <c r="B35" s="22"/>
      <c r="E35" s="28" t="s">
        <v>46</v>
      </c>
      <c r="F35" s="89">
        <f>ROUND(SUM($BH$85:$BH$138),2)</f>
        <v>0</v>
      </c>
      <c r="I35" s="90">
        <v>0.15</v>
      </c>
      <c r="J35" s="89">
        <v>0</v>
      </c>
      <c r="K35" s="25"/>
    </row>
    <row r="36" spans="2:11" s="6" customFormat="1" ht="15" customHeight="1" hidden="1">
      <c r="B36" s="22"/>
      <c r="E36" s="28" t="s">
        <v>47</v>
      </c>
      <c r="F36" s="89">
        <f>ROUND(SUM($BI$85:$BI$138),2)</f>
        <v>0</v>
      </c>
      <c r="I36" s="90">
        <v>0</v>
      </c>
      <c r="J36" s="89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0"/>
      <c r="D38" s="31" t="s">
        <v>48</v>
      </c>
      <c r="E38" s="32"/>
      <c r="F38" s="32"/>
      <c r="G38" s="91" t="s">
        <v>49</v>
      </c>
      <c r="H38" s="33" t="s">
        <v>50</v>
      </c>
      <c r="I38" s="32"/>
      <c r="J38" s="34">
        <f>SUM($J$29:$J$36)</f>
        <v>0</v>
      </c>
      <c r="K38" s="92"/>
    </row>
    <row r="39" spans="2:11" s="6" customFormat="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3" spans="2:11" s="6" customFormat="1" ht="7.5" customHeight="1">
      <c r="B43" s="39"/>
      <c r="C43" s="40"/>
      <c r="D43" s="40"/>
      <c r="E43" s="40"/>
      <c r="F43" s="40"/>
      <c r="G43" s="40"/>
      <c r="H43" s="40"/>
      <c r="I43" s="40"/>
      <c r="J43" s="40"/>
      <c r="K43" s="93"/>
    </row>
    <row r="44" spans="2:11" s="6" customFormat="1" ht="37.5" customHeight="1">
      <c r="B44" s="22"/>
      <c r="C44" s="11" t="s">
        <v>93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16</v>
      </c>
      <c r="K46" s="25"/>
    </row>
    <row r="47" spans="2:11" s="6" customFormat="1" ht="16.5" customHeight="1">
      <c r="B47" s="22"/>
      <c r="E47" s="298" t="str">
        <f>$E$7</f>
        <v>Rozšíření veřejné kanalizační sítě v areálu DIZ v Ostravě - Vítkovicích</v>
      </c>
      <c r="F47" s="282"/>
      <c r="G47" s="282"/>
      <c r="H47" s="282"/>
      <c r="K47" s="25"/>
    </row>
    <row r="48" spans="2:11" s="2" customFormat="1" ht="15.75" customHeight="1">
      <c r="B48" s="10"/>
      <c r="C48" s="18" t="s">
        <v>89</v>
      </c>
      <c r="K48" s="12"/>
    </row>
    <row r="49" spans="2:11" s="6" customFormat="1" ht="16.5" customHeight="1">
      <c r="B49" s="22"/>
      <c r="E49" s="298" t="s">
        <v>90</v>
      </c>
      <c r="F49" s="282"/>
      <c r="G49" s="282"/>
      <c r="H49" s="282"/>
      <c r="K49" s="25"/>
    </row>
    <row r="50" spans="2:11" s="6" customFormat="1" ht="15" customHeight="1">
      <c r="B50" s="22"/>
      <c r="C50" s="18" t="s">
        <v>91</v>
      </c>
      <c r="K50" s="25"/>
    </row>
    <row r="51" spans="2:11" s="6" customFormat="1" ht="19.5" customHeight="1">
      <c r="B51" s="22"/>
      <c r="E51" s="281" t="str">
        <f>$E$11</f>
        <v>002 - Ostatní a vedlejší náklady</v>
      </c>
      <c r="F51" s="282"/>
      <c r="G51" s="282"/>
      <c r="H51" s="28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22</v>
      </c>
      <c r="F53" s="16" t="str">
        <f>$F$14</f>
        <v> </v>
      </c>
      <c r="I53" s="18" t="s">
        <v>24</v>
      </c>
      <c r="J53" s="45" t="str">
        <f>IF($J$14="","",$J$14)</f>
        <v>24.03.2015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28</v>
      </c>
      <c r="F55" s="16" t="str">
        <f>$E$17</f>
        <v>Statutární město Ostrava</v>
      </c>
      <c r="I55" s="18" t="s">
        <v>34</v>
      </c>
      <c r="J55" s="16" t="str">
        <f>$E$23</f>
        <v>Hydro-Koneko s.r.o.</v>
      </c>
      <c r="K55" s="25"/>
    </row>
    <row r="56" spans="2:11" s="6" customFormat="1" ht="15" customHeight="1">
      <c r="B56" s="22"/>
      <c r="C56" s="18" t="s">
        <v>32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4" t="s">
        <v>94</v>
      </c>
      <c r="D58" s="30"/>
      <c r="E58" s="30"/>
      <c r="F58" s="30"/>
      <c r="G58" s="30"/>
      <c r="H58" s="30"/>
      <c r="I58" s="30"/>
      <c r="J58" s="95" t="s">
        <v>95</v>
      </c>
      <c r="K58" s="35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6" t="s">
        <v>96</v>
      </c>
      <c r="J60" s="57">
        <f>$J$85</f>
        <v>0</v>
      </c>
      <c r="K60" s="25"/>
      <c r="AU60" s="6" t="s">
        <v>97</v>
      </c>
    </row>
    <row r="61" spans="2:11" s="63" customFormat="1" ht="25.5" customHeight="1">
      <c r="B61" s="96"/>
      <c r="D61" s="97" t="s">
        <v>782</v>
      </c>
      <c r="E61" s="97"/>
      <c r="F61" s="97"/>
      <c r="G61" s="97"/>
      <c r="H61" s="97"/>
      <c r="I61" s="97"/>
      <c r="J61" s="98">
        <f>$J$86</f>
        <v>0</v>
      </c>
      <c r="K61" s="99"/>
    </row>
    <row r="62" spans="2:11" s="72" customFormat="1" ht="21" customHeight="1">
      <c r="B62" s="100"/>
      <c r="D62" s="101" t="s">
        <v>783</v>
      </c>
      <c r="E62" s="101"/>
      <c r="F62" s="101"/>
      <c r="G62" s="101"/>
      <c r="H62" s="101"/>
      <c r="I62" s="101"/>
      <c r="J62" s="102">
        <f>$J$87</f>
        <v>0</v>
      </c>
      <c r="K62" s="103"/>
    </row>
    <row r="63" spans="2:11" s="72" customFormat="1" ht="21" customHeight="1">
      <c r="B63" s="100"/>
      <c r="D63" s="101" t="s">
        <v>784</v>
      </c>
      <c r="E63" s="101"/>
      <c r="F63" s="101"/>
      <c r="G63" s="101"/>
      <c r="H63" s="101"/>
      <c r="I63" s="101"/>
      <c r="J63" s="102">
        <f>$J$132</f>
        <v>0</v>
      </c>
      <c r="K63" s="103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107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16</v>
      </c>
      <c r="L72" s="22"/>
    </row>
    <row r="73" spans="2:12" s="6" customFormat="1" ht="16.5" customHeight="1">
      <c r="B73" s="22"/>
      <c r="E73" s="298" t="str">
        <f>$E$7</f>
        <v>Rozšíření veřejné kanalizační sítě v areálu DIZ v Ostravě - Vítkovicích</v>
      </c>
      <c r="F73" s="282"/>
      <c r="G73" s="282"/>
      <c r="H73" s="282"/>
      <c r="L73" s="22"/>
    </row>
    <row r="74" spans="2:12" s="2" customFormat="1" ht="15.75" customHeight="1">
      <c r="B74" s="10"/>
      <c r="C74" s="18" t="s">
        <v>89</v>
      </c>
      <c r="L74" s="10"/>
    </row>
    <row r="75" spans="2:12" s="6" customFormat="1" ht="16.5" customHeight="1">
      <c r="B75" s="22"/>
      <c r="E75" s="298" t="s">
        <v>90</v>
      </c>
      <c r="F75" s="282"/>
      <c r="G75" s="282"/>
      <c r="H75" s="282"/>
      <c r="L75" s="22"/>
    </row>
    <row r="76" spans="2:12" s="6" customFormat="1" ht="15" customHeight="1">
      <c r="B76" s="22"/>
      <c r="C76" s="18" t="s">
        <v>91</v>
      </c>
      <c r="L76" s="22"/>
    </row>
    <row r="77" spans="2:12" s="6" customFormat="1" ht="19.5" customHeight="1">
      <c r="B77" s="22"/>
      <c r="E77" s="281" t="str">
        <f>$E$11</f>
        <v>002 - Ostatní a vedlejší náklady</v>
      </c>
      <c r="F77" s="282"/>
      <c r="G77" s="282"/>
      <c r="H77" s="282"/>
      <c r="L77" s="22"/>
    </row>
    <row r="78" spans="2:12" s="6" customFormat="1" ht="7.5" customHeight="1">
      <c r="B78" s="22"/>
      <c r="L78" s="22"/>
    </row>
    <row r="79" spans="2:12" s="6" customFormat="1" ht="18.75" customHeight="1">
      <c r="B79" s="22"/>
      <c r="C79" s="18" t="s">
        <v>22</v>
      </c>
      <c r="F79" s="16" t="str">
        <f>$F$14</f>
        <v> </v>
      </c>
      <c r="I79" s="18" t="s">
        <v>24</v>
      </c>
      <c r="J79" s="45" t="str">
        <f>IF($J$14="","",$J$14)</f>
        <v>24.03.2015</v>
      </c>
      <c r="L79" s="22"/>
    </row>
    <row r="80" spans="2:12" s="6" customFormat="1" ht="7.5" customHeight="1">
      <c r="B80" s="22"/>
      <c r="L80" s="22"/>
    </row>
    <row r="81" spans="2:12" s="6" customFormat="1" ht="15.75" customHeight="1">
      <c r="B81" s="22"/>
      <c r="C81" s="18" t="s">
        <v>28</v>
      </c>
      <c r="F81" s="16" t="str">
        <f>$E$17</f>
        <v>Statutární město Ostrava</v>
      </c>
      <c r="I81" s="18" t="s">
        <v>34</v>
      </c>
      <c r="J81" s="16" t="str">
        <f>$E$23</f>
        <v>Hydro-Koneko s.r.o.</v>
      </c>
      <c r="L81" s="22"/>
    </row>
    <row r="82" spans="2:12" s="6" customFormat="1" ht="15" customHeight="1">
      <c r="B82" s="22"/>
      <c r="C82" s="18" t="s">
        <v>32</v>
      </c>
      <c r="F82" s="16">
        <f>IF($E$20="","",$E$20)</f>
      </c>
      <c r="L82" s="22"/>
    </row>
    <row r="83" spans="2:12" s="6" customFormat="1" ht="11.25" customHeight="1">
      <c r="B83" s="22"/>
      <c r="L83" s="22"/>
    </row>
    <row r="84" spans="2:20" s="104" customFormat="1" ht="30" customHeight="1">
      <c r="B84" s="105"/>
      <c r="C84" s="106" t="s">
        <v>108</v>
      </c>
      <c r="D84" s="107" t="s">
        <v>57</v>
      </c>
      <c r="E84" s="107" t="s">
        <v>53</v>
      </c>
      <c r="F84" s="107" t="s">
        <v>109</v>
      </c>
      <c r="G84" s="107" t="s">
        <v>110</v>
      </c>
      <c r="H84" s="107" t="s">
        <v>111</v>
      </c>
      <c r="I84" s="107" t="s">
        <v>112</v>
      </c>
      <c r="J84" s="107" t="s">
        <v>113</v>
      </c>
      <c r="K84" s="108" t="s">
        <v>114</v>
      </c>
      <c r="L84" s="105"/>
      <c r="M84" s="51" t="s">
        <v>115</v>
      </c>
      <c r="N84" s="52" t="s">
        <v>42</v>
      </c>
      <c r="O84" s="52" t="s">
        <v>116</v>
      </c>
      <c r="P84" s="52" t="s">
        <v>117</v>
      </c>
      <c r="Q84" s="52" t="s">
        <v>118</v>
      </c>
      <c r="R84" s="52" t="s">
        <v>119</v>
      </c>
      <c r="S84" s="52" t="s">
        <v>120</v>
      </c>
      <c r="T84" s="53" t="s">
        <v>121</v>
      </c>
    </row>
    <row r="85" spans="2:63" s="6" customFormat="1" ht="30" customHeight="1">
      <c r="B85" s="22"/>
      <c r="C85" s="56" t="s">
        <v>96</v>
      </c>
      <c r="J85" s="109">
        <f>$BK$85</f>
        <v>0</v>
      </c>
      <c r="L85" s="22"/>
      <c r="M85" s="55"/>
      <c r="N85" s="46"/>
      <c r="O85" s="46"/>
      <c r="P85" s="110">
        <f>$P$86</f>
        <v>0</v>
      </c>
      <c r="Q85" s="46"/>
      <c r="R85" s="110">
        <f>$R$86</f>
        <v>0</v>
      </c>
      <c r="S85" s="46"/>
      <c r="T85" s="111">
        <f>$T$86</f>
        <v>0</v>
      </c>
      <c r="AT85" s="6" t="s">
        <v>71</v>
      </c>
      <c r="AU85" s="6" t="s">
        <v>97</v>
      </c>
      <c r="BK85" s="112">
        <f>$BK$86</f>
        <v>0</v>
      </c>
    </row>
    <row r="86" spans="2:63" s="113" customFormat="1" ht="37.5" customHeight="1">
      <c r="B86" s="114"/>
      <c r="D86" s="115" t="s">
        <v>71</v>
      </c>
      <c r="E86" s="116" t="s">
        <v>785</v>
      </c>
      <c r="F86" s="116" t="s">
        <v>786</v>
      </c>
      <c r="J86" s="117">
        <f>$BK$86</f>
        <v>0</v>
      </c>
      <c r="L86" s="114"/>
      <c r="M86" s="118"/>
      <c r="P86" s="119">
        <f>$P$87+$P$132</f>
        <v>0</v>
      </c>
      <c r="R86" s="119">
        <f>$R$87+$R$132</f>
        <v>0</v>
      </c>
      <c r="T86" s="120">
        <f>$T$87+$T$132</f>
        <v>0</v>
      </c>
      <c r="AR86" s="115" t="s">
        <v>159</v>
      </c>
      <c r="AT86" s="115" t="s">
        <v>71</v>
      </c>
      <c r="AU86" s="115" t="s">
        <v>72</v>
      </c>
      <c r="AY86" s="115" t="s">
        <v>124</v>
      </c>
      <c r="BK86" s="121">
        <f>$BK$87+$BK$132</f>
        <v>0</v>
      </c>
    </row>
    <row r="87" spans="2:63" s="113" customFormat="1" ht="21" customHeight="1">
      <c r="B87" s="114"/>
      <c r="D87" s="115" t="s">
        <v>71</v>
      </c>
      <c r="E87" s="122" t="s">
        <v>787</v>
      </c>
      <c r="F87" s="122" t="s">
        <v>788</v>
      </c>
      <c r="J87" s="123">
        <f>$BK$87</f>
        <v>0</v>
      </c>
      <c r="L87" s="114"/>
      <c r="M87" s="118"/>
      <c r="P87" s="119">
        <f>SUM($P$88:$P$131)</f>
        <v>0</v>
      </c>
      <c r="R87" s="119">
        <f>SUM($R$88:$R$131)</f>
        <v>0</v>
      </c>
      <c r="T87" s="120">
        <f>SUM($T$88:$T$131)</f>
        <v>0</v>
      </c>
      <c r="AR87" s="115" t="s">
        <v>159</v>
      </c>
      <c r="AT87" s="115" t="s">
        <v>71</v>
      </c>
      <c r="AU87" s="115" t="s">
        <v>21</v>
      </c>
      <c r="AY87" s="115" t="s">
        <v>124</v>
      </c>
      <c r="BK87" s="121">
        <f>SUM($BK$88:$BK$131)</f>
        <v>0</v>
      </c>
    </row>
    <row r="88" spans="2:65" s="6" customFormat="1" ht="27" customHeight="1">
      <c r="B88" s="22"/>
      <c r="C88" s="124" t="s">
        <v>21</v>
      </c>
      <c r="D88" s="124" t="s">
        <v>126</v>
      </c>
      <c r="E88" s="125" t="s">
        <v>789</v>
      </c>
      <c r="F88" s="126" t="s">
        <v>790</v>
      </c>
      <c r="G88" s="127" t="s">
        <v>791</v>
      </c>
      <c r="H88" s="128">
        <v>1</v>
      </c>
      <c r="I88" s="129"/>
      <c r="J88" s="130">
        <f>ROUND($I$88*$H$88,2)</f>
        <v>0</v>
      </c>
      <c r="K88" s="126" t="s">
        <v>792</v>
      </c>
      <c r="L88" s="22"/>
      <c r="M88" s="131"/>
      <c r="N88" s="132" t="s">
        <v>43</v>
      </c>
      <c r="P88" s="133">
        <f>$O$88*$H$88</f>
        <v>0</v>
      </c>
      <c r="Q88" s="133">
        <v>0</v>
      </c>
      <c r="R88" s="133">
        <f>$Q$88*$H$88</f>
        <v>0</v>
      </c>
      <c r="S88" s="133">
        <v>0</v>
      </c>
      <c r="T88" s="134">
        <f>$S$88*$H$88</f>
        <v>0</v>
      </c>
      <c r="AR88" s="84" t="s">
        <v>793</v>
      </c>
      <c r="AT88" s="84" t="s">
        <v>126</v>
      </c>
      <c r="AU88" s="84" t="s">
        <v>79</v>
      </c>
      <c r="AY88" s="6" t="s">
        <v>124</v>
      </c>
      <c r="BE88" s="135">
        <f>IF($N$88="základní",$J$88,0)</f>
        <v>0</v>
      </c>
      <c r="BF88" s="135">
        <f>IF($N$88="snížená",$J$88,0)</f>
        <v>0</v>
      </c>
      <c r="BG88" s="135">
        <f>IF($N$88="zákl. přenesená",$J$88,0)</f>
        <v>0</v>
      </c>
      <c r="BH88" s="135">
        <f>IF($N$88="sníž. přenesená",$J$88,0)</f>
        <v>0</v>
      </c>
      <c r="BI88" s="135">
        <f>IF($N$88="nulová",$J$88,0)</f>
        <v>0</v>
      </c>
      <c r="BJ88" s="84" t="s">
        <v>21</v>
      </c>
      <c r="BK88" s="135">
        <f>ROUND($I$88*$H$88,2)</f>
        <v>0</v>
      </c>
      <c r="BL88" s="84" t="s">
        <v>793</v>
      </c>
      <c r="BM88" s="84" t="s">
        <v>794</v>
      </c>
    </row>
    <row r="89" spans="2:47" s="6" customFormat="1" ht="27" customHeight="1">
      <c r="B89" s="22"/>
      <c r="D89" s="136" t="s">
        <v>133</v>
      </c>
      <c r="F89" s="137" t="s">
        <v>795</v>
      </c>
      <c r="L89" s="22"/>
      <c r="M89" s="48"/>
      <c r="T89" s="49"/>
      <c r="AT89" s="6" t="s">
        <v>133</v>
      </c>
      <c r="AU89" s="6" t="s">
        <v>79</v>
      </c>
    </row>
    <row r="90" spans="2:65" s="6" customFormat="1" ht="27" customHeight="1">
      <c r="B90" s="22"/>
      <c r="C90" s="124" t="s">
        <v>79</v>
      </c>
      <c r="D90" s="124" t="s">
        <v>126</v>
      </c>
      <c r="E90" s="125" t="s">
        <v>796</v>
      </c>
      <c r="F90" s="126" t="s">
        <v>797</v>
      </c>
      <c r="G90" s="127" t="s">
        <v>791</v>
      </c>
      <c r="H90" s="128">
        <v>1</v>
      </c>
      <c r="I90" s="129"/>
      <c r="J90" s="130">
        <f>ROUND($I$90*$H$90,2)</f>
        <v>0</v>
      </c>
      <c r="K90" s="126"/>
      <c r="L90" s="22"/>
      <c r="M90" s="131"/>
      <c r="N90" s="132" t="s">
        <v>43</v>
      </c>
      <c r="P90" s="133">
        <f>$O$90*$H$90</f>
        <v>0</v>
      </c>
      <c r="Q90" s="133">
        <v>0</v>
      </c>
      <c r="R90" s="133">
        <f>$Q$90*$H$90</f>
        <v>0</v>
      </c>
      <c r="S90" s="133">
        <v>0</v>
      </c>
      <c r="T90" s="134">
        <f>$S$90*$H$90</f>
        <v>0</v>
      </c>
      <c r="AR90" s="84" t="s">
        <v>793</v>
      </c>
      <c r="AT90" s="84" t="s">
        <v>126</v>
      </c>
      <c r="AU90" s="84" t="s">
        <v>79</v>
      </c>
      <c r="AY90" s="6" t="s">
        <v>124</v>
      </c>
      <c r="BE90" s="135">
        <f>IF($N$90="základní",$J$90,0)</f>
        <v>0</v>
      </c>
      <c r="BF90" s="135">
        <f>IF($N$90="snížená",$J$90,0)</f>
        <v>0</v>
      </c>
      <c r="BG90" s="135">
        <f>IF($N$90="zákl. přenesená",$J$90,0)</f>
        <v>0</v>
      </c>
      <c r="BH90" s="135">
        <f>IF($N$90="sníž. přenesená",$J$90,0)</f>
        <v>0</v>
      </c>
      <c r="BI90" s="135">
        <f>IF($N$90="nulová",$J$90,0)</f>
        <v>0</v>
      </c>
      <c r="BJ90" s="84" t="s">
        <v>21</v>
      </c>
      <c r="BK90" s="135">
        <f>ROUND($I$90*$H$90,2)</f>
        <v>0</v>
      </c>
      <c r="BL90" s="84" t="s">
        <v>793</v>
      </c>
      <c r="BM90" s="84" t="s">
        <v>798</v>
      </c>
    </row>
    <row r="91" spans="2:47" s="6" customFormat="1" ht="16.5" customHeight="1">
      <c r="B91" s="22"/>
      <c r="D91" s="136" t="s">
        <v>133</v>
      </c>
      <c r="F91" s="137" t="s">
        <v>797</v>
      </c>
      <c r="L91" s="22"/>
      <c r="M91" s="48"/>
      <c r="T91" s="49"/>
      <c r="AT91" s="6" t="s">
        <v>133</v>
      </c>
      <c r="AU91" s="6" t="s">
        <v>79</v>
      </c>
    </row>
    <row r="92" spans="2:65" s="6" customFormat="1" ht="15.75" customHeight="1">
      <c r="B92" s="22"/>
      <c r="C92" s="124" t="s">
        <v>146</v>
      </c>
      <c r="D92" s="124" t="s">
        <v>126</v>
      </c>
      <c r="E92" s="125" t="s">
        <v>799</v>
      </c>
      <c r="F92" s="126" t="s">
        <v>800</v>
      </c>
      <c r="G92" s="127" t="s">
        <v>791</v>
      </c>
      <c r="H92" s="128">
        <v>1</v>
      </c>
      <c r="I92" s="129"/>
      <c r="J92" s="130">
        <f>ROUND($I$92*$H$92,2)</f>
        <v>0</v>
      </c>
      <c r="K92" s="126"/>
      <c r="L92" s="22"/>
      <c r="M92" s="131"/>
      <c r="N92" s="132" t="s">
        <v>43</v>
      </c>
      <c r="P92" s="133">
        <f>$O$92*$H$92</f>
        <v>0</v>
      </c>
      <c r="Q92" s="133">
        <v>0</v>
      </c>
      <c r="R92" s="133">
        <f>$Q$92*$H$92</f>
        <v>0</v>
      </c>
      <c r="S92" s="133">
        <v>0</v>
      </c>
      <c r="T92" s="134">
        <f>$S$92*$H$92</f>
        <v>0</v>
      </c>
      <c r="AR92" s="84" t="s">
        <v>793</v>
      </c>
      <c r="AT92" s="84" t="s">
        <v>126</v>
      </c>
      <c r="AU92" s="84" t="s">
        <v>79</v>
      </c>
      <c r="AY92" s="6" t="s">
        <v>124</v>
      </c>
      <c r="BE92" s="135">
        <f>IF($N$92="základní",$J$92,0)</f>
        <v>0</v>
      </c>
      <c r="BF92" s="135">
        <f>IF($N$92="snížená",$J$92,0)</f>
        <v>0</v>
      </c>
      <c r="BG92" s="135">
        <f>IF($N$92="zákl. přenesená",$J$92,0)</f>
        <v>0</v>
      </c>
      <c r="BH92" s="135">
        <f>IF($N$92="sníž. přenesená",$J$92,0)</f>
        <v>0</v>
      </c>
      <c r="BI92" s="135">
        <f>IF($N$92="nulová",$J$92,0)</f>
        <v>0</v>
      </c>
      <c r="BJ92" s="84" t="s">
        <v>21</v>
      </c>
      <c r="BK92" s="135">
        <f>ROUND($I$92*$H$92,2)</f>
        <v>0</v>
      </c>
      <c r="BL92" s="84" t="s">
        <v>793</v>
      </c>
      <c r="BM92" s="84" t="s">
        <v>801</v>
      </c>
    </row>
    <row r="93" spans="2:47" s="6" customFormat="1" ht="16.5" customHeight="1">
      <c r="B93" s="22"/>
      <c r="D93" s="136" t="s">
        <v>133</v>
      </c>
      <c r="F93" s="137" t="s">
        <v>800</v>
      </c>
      <c r="L93" s="22"/>
      <c r="M93" s="48"/>
      <c r="T93" s="49"/>
      <c r="AT93" s="6" t="s">
        <v>133</v>
      </c>
      <c r="AU93" s="6" t="s">
        <v>79</v>
      </c>
    </row>
    <row r="94" spans="2:65" s="6" customFormat="1" ht="15.75" customHeight="1">
      <c r="B94" s="22"/>
      <c r="C94" s="124" t="s">
        <v>131</v>
      </c>
      <c r="D94" s="124" t="s">
        <v>126</v>
      </c>
      <c r="E94" s="125" t="s">
        <v>802</v>
      </c>
      <c r="F94" s="126" t="s">
        <v>803</v>
      </c>
      <c r="G94" s="127" t="s">
        <v>791</v>
      </c>
      <c r="H94" s="128">
        <v>1</v>
      </c>
      <c r="I94" s="129"/>
      <c r="J94" s="130">
        <f>ROUND($I$94*$H$94,2)</f>
        <v>0</v>
      </c>
      <c r="K94" s="126"/>
      <c r="L94" s="22"/>
      <c r="M94" s="131"/>
      <c r="N94" s="132" t="s">
        <v>43</v>
      </c>
      <c r="P94" s="133">
        <f>$O$94*$H$94</f>
        <v>0</v>
      </c>
      <c r="Q94" s="133">
        <v>0</v>
      </c>
      <c r="R94" s="133">
        <f>$Q$94*$H$94</f>
        <v>0</v>
      </c>
      <c r="S94" s="133">
        <v>0</v>
      </c>
      <c r="T94" s="134">
        <f>$S$94*$H$94</f>
        <v>0</v>
      </c>
      <c r="AR94" s="84" t="s">
        <v>793</v>
      </c>
      <c r="AT94" s="84" t="s">
        <v>126</v>
      </c>
      <c r="AU94" s="84" t="s">
        <v>79</v>
      </c>
      <c r="AY94" s="6" t="s">
        <v>124</v>
      </c>
      <c r="BE94" s="135">
        <f>IF($N$94="základní",$J$94,0)</f>
        <v>0</v>
      </c>
      <c r="BF94" s="135">
        <f>IF($N$94="snížená",$J$94,0)</f>
        <v>0</v>
      </c>
      <c r="BG94" s="135">
        <f>IF($N$94="zákl. přenesená",$J$94,0)</f>
        <v>0</v>
      </c>
      <c r="BH94" s="135">
        <f>IF($N$94="sníž. přenesená",$J$94,0)</f>
        <v>0</v>
      </c>
      <c r="BI94" s="135">
        <f>IF($N$94="nulová",$J$94,0)</f>
        <v>0</v>
      </c>
      <c r="BJ94" s="84" t="s">
        <v>21</v>
      </c>
      <c r="BK94" s="135">
        <f>ROUND($I$94*$H$94,2)</f>
        <v>0</v>
      </c>
      <c r="BL94" s="84" t="s">
        <v>793</v>
      </c>
      <c r="BM94" s="84" t="s">
        <v>804</v>
      </c>
    </row>
    <row r="95" spans="2:47" s="6" customFormat="1" ht="16.5" customHeight="1">
      <c r="B95" s="22"/>
      <c r="D95" s="136" t="s">
        <v>133</v>
      </c>
      <c r="F95" s="137" t="s">
        <v>803</v>
      </c>
      <c r="L95" s="22"/>
      <c r="M95" s="48"/>
      <c r="T95" s="49"/>
      <c r="AT95" s="6" t="s">
        <v>133</v>
      </c>
      <c r="AU95" s="6" t="s">
        <v>79</v>
      </c>
    </row>
    <row r="96" spans="2:65" s="6" customFormat="1" ht="27" customHeight="1">
      <c r="B96" s="22"/>
      <c r="C96" s="124" t="s">
        <v>159</v>
      </c>
      <c r="D96" s="124" t="s">
        <v>126</v>
      </c>
      <c r="E96" s="125" t="s">
        <v>805</v>
      </c>
      <c r="F96" s="126" t="s">
        <v>806</v>
      </c>
      <c r="G96" s="127" t="s">
        <v>791</v>
      </c>
      <c r="H96" s="128">
        <v>1</v>
      </c>
      <c r="I96" s="129"/>
      <c r="J96" s="130">
        <f>ROUND($I$96*$H$96,2)</f>
        <v>0</v>
      </c>
      <c r="K96" s="126"/>
      <c r="L96" s="22"/>
      <c r="M96" s="131"/>
      <c r="N96" s="132" t="s">
        <v>43</v>
      </c>
      <c r="P96" s="133">
        <f>$O$96*$H$96</f>
        <v>0</v>
      </c>
      <c r="Q96" s="133">
        <v>0</v>
      </c>
      <c r="R96" s="133">
        <f>$Q$96*$H$96</f>
        <v>0</v>
      </c>
      <c r="S96" s="133">
        <v>0</v>
      </c>
      <c r="T96" s="134">
        <f>$S$96*$H$96</f>
        <v>0</v>
      </c>
      <c r="AR96" s="84" t="s">
        <v>793</v>
      </c>
      <c r="AT96" s="84" t="s">
        <v>126</v>
      </c>
      <c r="AU96" s="84" t="s">
        <v>79</v>
      </c>
      <c r="AY96" s="6" t="s">
        <v>124</v>
      </c>
      <c r="BE96" s="135">
        <f>IF($N$96="základní",$J$96,0)</f>
        <v>0</v>
      </c>
      <c r="BF96" s="135">
        <f>IF($N$96="snížená",$J$96,0)</f>
        <v>0</v>
      </c>
      <c r="BG96" s="135">
        <f>IF($N$96="zákl. přenesená",$J$96,0)</f>
        <v>0</v>
      </c>
      <c r="BH96" s="135">
        <f>IF($N$96="sníž. přenesená",$J$96,0)</f>
        <v>0</v>
      </c>
      <c r="BI96" s="135">
        <f>IF($N$96="nulová",$J$96,0)</f>
        <v>0</v>
      </c>
      <c r="BJ96" s="84" t="s">
        <v>21</v>
      </c>
      <c r="BK96" s="135">
        <f>ROUND($I$96*$H$96,2)</f>
        <v>0</v>
      </c>
      <c r="BL96" s="84" t="s">
        <v>793</v>
      </c>
      <c r="BM96" s="84" t="s">
        <v>807</v>
      </c>
    </row>
    <row r="97" spans="2:47" s="6" customFormat="1" ht="16.5" customHeight="1">
      <c r="B97" s="22"/>
      <c r="D97" s="136" t="s">
        <v>133</v>
      </c>
      <c r="F97" s="137" t="s">
        <v>806</v>
      </c>
      <c r="L97" s="22"/>
      <c r="M97" s="48"/>
      <c r="T97" s="49"/>
      <c r="AT97" s="6" t="s">
        <v>133</v>
      </c>
      <c r="AU97" s="6" t="s">
        <v>79</v>
      </c>
    </row>
    <row r="98" spans="2:65" s="6" customFormat="1" ht="15.75" customHeight="1">
      <c r="B98" s="22"/>
      <c r="C98" s="124" t="s">
        <v>168</v>
      </c>
      <c r="D98" s="124" t="s">
        <v>126</v>
      </c>
      <c r="E98" s="125" t="s">
        <v>808</v>
      </c>
      <c r="F98" s="126" t="s">
        <v>809</v>
      </c>
      <c r="G98" s="127" t="s">
        <v>791</v>
      </c>
      <c r="H98" s="128">
        <v>1</v>
      </c>
      <c r="I98" s="129"/>
      <c r="J98" s="130">
        <f>ROUND($I$98*$H$98,2)</f>
        <v>0</v>
      </c>
      <c r="K98" s="126"/>
      <c r="L98" s="22"/>
      <c r="M98" s="131"/>
      <c r="N98" s="132" t="s">
        <v>43</v>
      </c>
      <c r="P98" s="133">
        <f>$O$98*$H$98</f>
        <v>0</v>
      </c>
      <c r="Q98" s="133">
        <v>0</v>
      </c>
      <c r="R98" s="133">
        <f>$Q$98*$H$98</f>
        <v>0</v>
      </c>
      <c r="S98" s="133">
        <v>0</v>
      </c>
      <c r="T98" s="134">
        <f>$S$98*$H$98</f>
        <v>0</v>
      </c>
      <c r="AR98" s="84" t="s">
        <v>793</v>
      </c>
      <c r="AT98" s="84" t="s">
        <v>126</v>
      </c>
      <c r="AU98" s="84" t="s">
        <v>79</v>
      </c>
      <c r="AY98" s="6" t="s">
        <v>124</v>
      </c>
      <c r="BE98" s="135">
        <f>IF($N$98="základní",$J$98,0)</f>
        <v>0</v>
      </c>
      <c r="BF98" s="135">
        <f>IF($N$98="snížená",$J$98,0)</f>
        <v>0</v>
      </c>
      <c r="BG98" s="135">
        <f>IF($N$98="zákl. přenesená",$J$98,0)</f>
        <v>0</v>
      </c>
      <c r="BH98" s="135">
        <f>IF($N$98="sníž. přenesená",$J$98,0)</f>
        <v>0</v>
      </c>
      <c r="BI98" s="135">
        <f>IF($N$98="nulová",$J$98,0)</f>
        <v>0</v>
      </c>
      <c r="BJ98" s="84" t="s">
        <v>21</v>
      </c>
      <c r="BK98" s="135">
        <f>ROUND($I$98*$H$98,2)</f>
        <v>0</v>
      </c>
      <c r="BL98" s="84" t="s">
        <v>793</v>
      </c>
      <c r="BM98" s="84" t="s">
        <v>810</v>
      </c>
    </row>
    <row r="99" spans="2:47" s="6" customFormat="1" ht="16.5" customHeight="1">
      <c r="B99" s="22"/>
      <c r="D99" s="136" t="s">
        <v>133</v>
      </c>
      <c r="F99" s="137" t="s">
        <v>809</v>
      </c>
      <c r="L99" s="22"/>
      <c r="M99" s="48"/>
      <c r="T99" s="49"/>
      <c r="AT99" s="6" t="s">
        <v>133</v>
      </c>
      <c r="AU99" s="6" t="s">
        <v>79</v>
      </c>
    </row>
    <row r="100" spans="2:65" s="6" customFormat="1" ht="15.75" customHeight="1">
      <c r="B100" s="22"/>
      <c r="C100" s="124" t="s">
        <v>175</v>
      </c>
      <c r="D100" s="124" t="s">
        <v>126</v>
      </c>
      <c r="E100" s="125" t="s">
        <v>811</v>
      </c>
      <c r="F100" s="126" t="s">
        <v>812</v>
      </c>
      <c r="G100" s="127" t="s">
        <v>791</v>
      </c>
      <c r="H100" s="128">
        <v>1</v>
      </c>
      <c r="I100" s="129"/>
      <c r="J100" s="130">
        <f>ROUND($I$100*$H$100,2)</f>
        <v>0</v>
      </c>
      <c r="K100" s="126"/>
      <c r="L100" s="22"/>
      <c r="M100" s="131"/>
      <c r="N100" s="132" t="s">
        <v>43</v>
      </c>
      <c r="P100" s="133">
        <f>$O$100*$H$100</f>
        <v>0</v>
      </c>
      <c r="Q100" s="133">
        <v>0</v>
      </c>
      <c r="R100" s="133">
        <f>$Q$100*$H$100</f>
        <v>0</v>
      </c>
      <c r="S100" s="133">
        <v>0</v>
      </c>
      <c r="T100" s="134">
        <f>$S$100*$H$100</f>
        <v>0</v>
      </c>
      <c r="AR100" s="84" t="s">
        <v>793</v>
      </c>
      <c r="AT100" s="84" t="s">
        <v>126</v>
      </c>
      <c r="AU100" s="84" t="s">
        <v>79</v>
      </c>
      <c r="AY100" s="6" t="s">
        <v>124</v>
      </c>
      <c r="BE100" s="135">
        <f>IF($N$100="základní",$J$100,0)</f>
        <v>0</v>
      </c>
      <c r="BF100" s="135">
        <f>IF($N$100="snížená",$J$100,0)</f>
        <v>0</v>
      </c>
      <c r="BG100" s="135">
        <f>IF($N$100="zákl. přenesená",$J$100,0)</f>
        <v>0</v>
      </c>
      <c r="BH100" s="135">
        <f>IF($N$100="sníž. přenesená",$J$100,0)</f>
        <v>0</v>
      </c>
      <c r="BI100" s="135">
        <f>IF($N$100="nulová",$J$100,0)</f>
        <v>0</v>
      </c>
      <c r="BJ100" s="84" t="s">
        <v>21</v>
      </c>
      <c r="BK100" s="135">
        <f>ROUND($I$100*$H$100,2)</f>
        <v>0</v>
      </c>
      <c r="BL100" s="84" t="s">
        <v>793</v>
      </c>
      <c r="BM100" s="84" t="s">
        <v>813</v>
      </c>
    </row>
    <row r="101" spans="2:47" s="6" customFormat="1" ht="16.5" customHeight="1">
      <c r="B101" s="22"/>
      <c r="D101" s="136" t="s">
        <v>133</v>
      </c>
      <c r="F101" s="137" t="s">
        <v>812</v>
      </c>
      <c r="L101" s="22"/>
      <c r="M101" s="48"/>
      <c r="T101" s="49"/>
      <c r="AT101" s="6" t="s">
        <v>133</v>
      </c>
      <c r="AU101" s="6" t="s">
        <v>79</v>
      </c>
    </row>
    <row r="102" spans="2:65" s="6" customFormat="1" ht="15.75" customHeight="1">
      <c r="B102" s="22"/>
      <c r="C102" s="124" t="s">
        <v>181</v>
      </c>
      <c r="D102" s="124" t="s">
        <v>126</v>
      </c>
      <c r="E102" s="125" t="s">
        <v>814</v>
      </c>
      <c r="F102" s="126" t="s">
        <v>815</v>
      </c>
      <c r="G102" s="127" t="s">
        <v>791</v>
      </c>
      <c r="H102" s="128">
        <v>1</v>
      </c>
      <c r="I102" s="129"/>
      <c r="J102" s="130">
        <f>ROUND($I$102*$H$102,2)</f>
        <v>0</v>
      </c>
      <c r="K102" s="126"/>
      <c r="L102" s="22"/>
      <c r="M102" s="131"/>
      <c r="N102" s="132" t="s">
        <v>43</v>
      </c>
      <c r="P102" s="133">
        <f>$O$102*$H$102</f>
        <v>0</v>
      </c>
      <c r="Q102" s="133">
        <v>0</v>
      </c>
      <c r="R102" s="133">
        <f>$Q$102*$H$102</f>
        <v>0</v>
      </c>
      <c r="S102" s="133">
        <v>0</v>
      </c>
      <c r="T102" s="134">
        <f>$S$102*$H$102</f>
        <v>0</v>
      </c>
      <c r="AR102" s="84" t="s">
        <v>793</v>
      </c>
      <c r="AT102" s="84" t="s">
        <v>126</v>
      </c>
      <c r="AU102" s="84" t="s">
        <v>79</v>
      </c>
      <c r="AY102" s="6" t="s">
        <v>124</v>
      </c>
      <c r="BE102" s="135">
        <f>IF($N$102="základní",$J$102,0)</f>
        <v>0</v>
      </c>
      <c r="BF102" s="135">
        <f>IF($N$102="snížená",$J$102,0)</f>
        <v>0</v>
      </c>
      <c r="BG102" s="135">
        <f>IF($N$102="zákl. přenesená",$J$102,0)</f>
        <v>0</v>
      </c>
      <c r="BH102" s="135">
        <f>IF($N$102="sníž. přenesená",$J$102,0)</f>
        <v>0</v>
      </c>
      <c r="BI102" s="135">
        <f>IF($N$102="nulová",$J$102,0)</f>
        <v>0</v>
      </c>
      <c r="BJ102" s="84" t="s">
        <v>21</v>
      </c>
      <c r="BK102" s="135">
        <f>ROUND($I$102*$H$102,2)</f>
        <v>0</v>
      </c>
      <c r="BL102" s="84" t="s">
        <v>793</v>
      </c>
      <c r="BM102" s="84" t="s">
        <v>816</v>
      </c>
    </row>
    <row r="103" spans="2:47" s="6" customFormat="1" ht="16.5" customHeight="1">
      <c r="B103" s="22"/>
      <c r="D103" s="136" t="s">
        <v>133</v>
      </c>
      <c r="F103" s="137" t="s">
        <v>815</v>
      </c>
      <c r="L103" s="22"/>
      <c r="M103" s="48"/>
      <c r="T103" s="49"/>
      <c r="AT103" s="6" t="s">
        <v>133</v>
      </c>
      <c r="AU103" s="6" t="s">
        <v>79</v>
      </c>
    </row>
    <row r="104" spans="2:65" s="6" customFormat="1" ht="27" customHeight="1">
      <c r="B104" s="22"/>
      <c r="C104" s="124" t="s">
        <v>186</v>
      </c>
      <c r="D104" s="124" t="s">
        <v>126</v>
      </c>
      <c r="E104" s="125" t="s">
        <v>817</v>
      </c>
      <c r="F104" s="126" t="s">
        <v>818</v>
      </c>
      <c r="G104" s="127" t="s">
        <v>791</v>
      </c>
      <c r="H104" s="128">
        <v>1</v>
      </c>
      <c r="I104" s="129"/>
      <c r="J104" s="130">
        <f>ROUND($I$104*$H$104,2)</f>
        <v>0</v>
      </c>
      <c r="K104" s="126"/>
      <c r="L104" s="22"/>
      <c r="M104" s="131"/>
      <c r="N104" s="132" t="s">
        <v>43</v>
      </c>
      <c r="P104" s="133">
        <f>$O$104*$H$104</f>
        <v>0</v>
      </c>
      <c r="Q104" s="133">
        <v>0</v>
      </c>
      <c r="R104" s="133">
        <f>$Q$104*$H$104</f>
        <v>0</v>
      </c>
      <c r="S104" s="133">
        <v>0</v>
      </c>
      <c r="T104" s="134">
        <f>$S$104*$H$104</f>
        <v>0</v>
      </c>
      <c r="AR104" s="84" t="s">
        <v>793</v>
      </c>
      <c r="AT104" s="84" t="s">
        <v>126</v>
      </c>
      <c r="AU104" s="84" t="s">
        <v>79</v>
      </c>
      <c r="AY104" s="6" t="s">
        <v>124</v>
      </c>
      <c r="BE104" s="135">
        <f>IF($N$104="základní",$J$104,0)</f>
        <v>0</v>
      </c>
      <c r="BF104" s="135">
        <f>IF($N$104="snížená",$J$104,0)</f>
        <v>0</v>
      </c>
      <c r="BG104" s="135">
        <f>IF($N$104="zákl. přenesená",$J$104,0)</f>
        <v>0</v>
      </c>
      <c r="BH104" s="135">
        <f>IF($N$104="sníž. přenesená",$J$104,0)</f>
        <v>0</v>
      </c>
      <c r="BI104" s="135">
        <f>IF($N$104="nulová",$J$104,0)</f>
        <v>0</v>
      </c>
      <c r="BJ104" s="84" t="s">
        <v>21</v>
      </c>
      <c r="BK104" s="135">
        <f>ROUND($I$104*$H$104,2)</f>
        <v>0</v>
      </c>
      <c r="BL104" s="84" t="s">
        <v>793</v>
      </c>
      <c r="BM104" s="84" t="s">
        <v>819</v>
      </c>
    </row>
    <row r="105" spans="2:47" s="6" customFormat="1" ht="27" customHeight="1">
      <c r="B105" s="22"/>
      <c r="D105" s="136" t="s">
        <v>133</v>
      </c>
      <c r="F105" s="137" t="s">
        <v>818</v>
      </c>
      <c r="L105" s="22"/>
      <c r="M105" s="48"/>
      <c r="T105" s="49"/>
      <c r="AT105" s="6" t="s">
        <v>133</v>
      </c>
      <c r="AU105" s="6" t="s">
        <v>79</v>
      </c>
    </row>
    <row r="106" spans="2:65" s="6" customFormat="1" ht="15.75" customHeight="1">
      <c r="B106" s="22"/>
      <c r="C106" s="124" t="s">
        <v>26</v>
      </c>
      <c r="D106" s="124" t="s">
        <v>126</v>
      </c>
      <c r="E106" s="125" t="s">
        <v>820</v>
      </c>
      <c r="F106" s="126" t="s">
        <v>821</v>
      </c>
      <c r="G106" s="127" t="s">
        <v>791</v>
      </c>
      <c r="H106" s="128">
        <v>1</v>
      </c>
      <c r="I106" s="129"/>
      <c r="J106" s="130">
        <f>ROUND($I$106*$H$106,2)</f>
        <v>0</v>
      </c>
      <c r="K106" s="126"/>
      <c r="L106" s="22"/>
      <c r="M106" s="131"/>
      <c r="N106" s="132" t="s">
        <v>43</v>
      </c>
      <c r="P106" s="133">
        <f>$O$106*$H$106</f>
        <v>0</v>
      </c>
      <c r="Q106" s="133">
        <v>0</v>
      </c>
      <c r="R106" s="133">
        <f>$Q$106*$H$106</f>
        <v>0</v>
      </c>
      <c r="S106" s="133">
        <v>0</v>
      </c>
      <c r="T106" s="134">
        <f>$S$106*$H$106</f>
        <v>0</v>
      </c>
      <c r="AR106" s="84" t="s">
        <v>793</v>
      </c>
      <c r="AT106" s="84" t="s">
        <v>126</v>
      </c>
      <c r="AU106" s="84" t="s">
        <v>79</v>
      </c>
      <c r="AY106" s="6" t="s">
        <v>124</v>
      </c>
      <c r="BE106" s="135">
        <f>IF($N$106="základní",$J$106,0)</f>
        <v>0</v>
      </c>
      <c r="BF106" s="135">
        <f>IF($N$106="snížená",$J$106,0)</f>
        <v>0</v>
      </c>
      <c r="BG106" s="135">
        <f>IF($N$106="zákl. přenesená",$J$106,0)</f>
        <v>0</v>
      </c>
      <c r="BH106" s="135">
        <f>IF($N$106="sníž. přenesená",$J$106,0)</f>
        <v>0</v>
      </c>
      <c r="BI106" s="135">
        <f>IF($N$106="nulová",$J$106,0)</f>
        <v>0</v>
      </c>
      <c r="BJ106" s="84" t="s">
        <v>21</v>
      </c>
      <c r="BK106" s="135">
        <f>ROUND($I$106*$H$106,2)</f>
        <v>0</v>
      </c>
      <c r="BL106" s="84" t="s">
        <v>793</v>
      </c>
      <c r="BM106" s="84" t="s">
        <v>822</v>
      </c>
    </row>
    <row r="107" spans="2:47" s="6" customFormat="1" ht="16.5" customHeight="1">
      <c r="B107" s="22"/>
      <c r="D107" s="136" t="s">
        <v>133</v>
      </c>
      <c r="F107" s="137" t="s">
        <v>821</v>
      </c>
      <c r="L107" s="22"/>
      <c r="M107" s="48"/>
      <c r="T107" s="49"/>
      <c r="AT107" s="6" t="s">
        <v>133</v>
      </c>
      <c r="AU107" s="6" t="s">
        <v>79</v>
      </c>
    </row>
    <row r="108" spans="2:65" s="6" customFormat="1" ht="27" customHeight="1">
      <c r="B108" s="22"/>
      <c r="C108" s="124" t="s">
        <v>198</v>
      </c>
      <c r="D108" s="124" t="s">
        <v>126</v>
      </c>
      <c r="E108" s="125" t="s">
        <v>823</v>
      </c>
      <c r="F108" s="126" t="s">
        <v>824</v>
      </c>
      <c r="G108" s="127" t="s">
        <v>791</v>
      </c>
      <c r="H108" s="128">
        <v>1</v>
      </c>
      <c r="I108" s="129"/>
      <c r="J108" s="130">
        <f>ROUND($I$108*$H$108,2)</f>
        <v>0</v>
      </c>
      <c r="K108" s="126"/>
      <c r="L108" s="22"/>
      <c r="M108" s="131"/>
      <c r="N108" s="132" t="s">
        <v>43</v>
      </c>
      <c r="P108" s="133">
        <f>$O$108*$H$108</f>
        <v>0</v>
      </c>
      <c r="Q108" s="133">
        <v>0</v>
      </c>
      <c r="R108" s="133">
        <f>$Q$108*$H$108</f>
        <v>0</v>
      </c>
      <c r="S108" s="133">
        <v>0</v>
      </c>
      <c r="T108" s="134">
        <f>$S$108*$H$108</f>
        <v>0</v>
      </c>
      <c r="AR108" s="84" t="s">
        <v>793</v>
      </c>
      <c r="AT108" s="84" t="s">
        <v>126</v>
      </c>
      <c r="AU108" s="84" t="s">
        <v>79</v>
      </c>
      <c r="AY108" s="6" t="s">
        <v>124</v>
      </c>
      <c r="BE108" s="135">
        <f>IF($N$108="základní",$J$108,0)</f>
        <v>0</v>
      </c>
      <c r="BF108" s="135">
        <f>IF($N$108="snížená",$J$108,0)</f>
        <v>0</v>
      </c>
      <c r="BG108" s="135">
        <f>IF($N$108="zákl. přenesená",$J$108,0)</f>
        <v>0</v>
      </c>
      <c r="BH108" s="135">
        <f>IF($N$108="sníž. přenesená",$J$108,0)</f>
        <v>0</v>
      </c>
      <c r="BI108" s="135">
        <f>IF($N$108="nulová",$J$108,0)</f>
        <v>0</v>
      </c>
      <c r="BJ108" s="84" t="s">
        <v>21</v>
      </c>
      <c r="BK108" s="135">
        <f>ROUND($I$108*$H$108,2)</f>
        <v>0</v>
      </c>
      <c r="BL108" s="84" t="s">
        <v>793</v>
      </c>
      <c r="BM108" s="84" t="s">
        <v>825</v>
      </c>
    </row>
    <row r="109" spans="2:47" s="6" customFormat="1" ht="27" customHeight="1">
      <c r="B109" s="22"/>
      <c r="D109" s="136" t="s">
        <v>133</v>
      </c>
      <c r="F109" s="137" t="s">
        <v>824</v>
      </c>
      <c r="L109" s="22"/>
      <c r="M109" s="48"/>
      <c r="T109" s="49"/>
      <c r="AT109" s="6" t="s">
        <v>133</v>
      </c>
      <c r="AU109" s="6" t="s">
        <v>79</v>
      </c>
    </row>
    <row r="110" spans="2:65" s="6" customFormat="1" ht="15.75" customHeight="1">
      <c r="B110" s="22"/>
      <c r="C110" s="124" t="s">
        <v>204</v>
      </c>
      <c r="D110" s="124" t="s">
        <v>126</v>
      </c>
      <c r="E110" s="125" t="s">
        <v>826</v>
      </c>
      <c r="F110" s="126" t="s">
        <v>827</v>
      </c>
      <c r="G110" s="127" t="s">
        <v>189</v>
      </c>
      <c r="H110" s="128">
        <v>20</v>
      </c>
      <c r="I110" s="129"/>
      <c r="J110" s="130">
        <f>ROUND($I$110*$H$110,2)</f>
        <v>0</v>
      </c>
      <c r="K110" s="126"/>
      <c r="L110" s="22"/>
      <c r="M110" s="131"/>
      <c r="N110" s="132" t="s">
        <v>43</v>
      </c>
      <c r="P110" s="133">
        <f>$O$110*$H$110</f>
        <v>0</v>
      </c>
      <c r="Q110" s="133">
        <v>0</v>
      </c>
      <c r="R110" s="133">
        <f>$Q$110*$H$110</f>
        <v>0</v>
      </c>
      <c r="S110" s="133">
        <v>0</v>
      </c>
      <c r="T110" s="134">
        <f>$S$110*$H$110</f>
        <v>0</v>
      </c>
      <c r="AR110" s="84" t="s">
        <v>793</v>
      </c>
      <c r="AT110" s="84" t="s">
        <v>126</v>
      </c>
      <c r="AU110" s="84" t="s">
        <v>79</v>
      </c>
      <c r="AY110" s="6" t="s">
        <v>124</v>
      </c>
      <c r="BE110" s="135">
        <f>IF($N$110="základní",$J$110,0)</f>
        <v>0</v>
      </c>
      <c r="BF110" s="135">
        <f>IF($N$110="snížená",$J$110,0)</f>
        <v>0</v>
      </c>
      <c r="BG110" s="135">
        <f>IF($N$110="zákl. přenesená",$J$110,0)</f>
        <v>0</v>
      </c>
      <c r="BH110" s="135">
        <f>IF($N$110="sníž. přenesená",$J$110,0)</f>
        <v>0</v>
      </c>
      <c r="BI110" s="135">
        <f>IF($N$110="nulová",$J$110,0)</f>
        <v>0</v>
      </c>
      <c r="BJ110" s="84" t="s">
        <v>21</v>
      </c>
      <c r="BK110" s="135">
        <f>ROUND($I$110*$H$110,2)</f>
        <v>0</v>
      </c>
      <c r="BL110" s="84" t="s">
        <v>793</v>
      </c>
      <c r="BM110" s="84" t="s">
        <v>828</v>
      </c>
    </row>
    <row r="111" spans="2:47" s="6" customFormat="1" ht="16.5" customHeight="1">
      <c r="B111" s="22"/>
      <c r="D111" s="136" t="s">
        <v>133</v>
      </c>
      <c r="F111" s="137" t="s">
        <v>827</v>
      </c>
      <c r="L111" s="22"/>
      <c r="M111" s="48"/>
      <c r="T111" s="49"/>
      <c r="AT111" s="6" t="s">
        <v>133</v>
      </c>
      <c r="AU111" s="6" t="s">
        <v>79</v>
      </c>
    </row>
    <row r="112" spans="2:65" s="6" customFormat="1" ht="15.75" customHeight="1">
      <c r="B112" s="22"/>
      <c r="C112" s="124" t="s">
        <v>210</v>
      </c>
      <c r="D112" s="124" t="s">
        <v>126</v>
      </c>
      <c r="E112" s="125" t="s">
        <v>829</v>
      </c>
      <c r="F112" s="126" t="s">
        <v>830</v>
      </c>
      <c r="G112" s="127" t="s">
        <v>791</v>
      </c>
      <c r="H112" s="128">
        <v>1</v>
      </c>
      <c r="I112" s="129"/>
      <c r="J112" s="130">
        <f>ROUND($I$112*$H$112,2)</f>
        <v>0</v>
      </c>
      <c r="K112" s="126"/>
      <c r="L112" s="22"/>
      <c r="M112" s="131"/>
      <c r="N112" s="132" t="s">
        <v>43</v>
      </c>
      <c r="P112" s="133">
        <f>$O$112*$H$112</f>
        <v>0</v>
      </c>
      <c r="Q112" s="133">
        <v>0</v>
      </c>
      <c r="R112" s="133">
        <f>$Q$112*$H$112</f>
        <v>0</v>
      </c>
      <c r="S112" s="133">
        <v>0</v>
      </c>
      <c r="T112" s="134">
        <f>$S$112*$H$112</f>
        <v>0</v>
      </c>
      <c r="AR112" s="84" t="s">
        <v>793</v>
      </c>
      <c r="AT112" s="84" t="s">
        <v>126</v>
      </c>
      <c r="AU112" s="84" t="s">
        <v>79</v>
      </c>
      <c r="AY112" s="6" t="s">
        <v>124</v>
      </c>
      <c r="BE112" s="135">
        <f>IF($N$112="základní",$J$112,0)</f>
        <v>0</v>
      </c>
      <c r="BF112" s="135">
        <f>IF($N$112="snížená",$J$112,0)</f>
        <v>0</v>
      </c>
      <c r="BG112" s="135">
        <f>IF($N$112="zákl. přenesená",$J$112,0)</f>
        <v>0</v>
      </c>
      <c r="BH112" s="135">
        <f>IF($N$112="sníž. přenesená",$J$112,0)</f>
        <v>0</v>
      </c>
      <c r="BI112" s="135">
        <f>IF($N$112="nulová",$J$112,0)</f>
        <v>0</v>
      </c>
      <c r="BJ112" s="84" t="s">
        <v>21</v>
      </c>
      <c r="BK112" s="135">
        <f>ROUND($I$112*$H$112,2)</f>
        <v>0</v>
      </c>
      <c r="BL112" s="84" t="s">
        <v>793</v>
      </c>
      <c r="BM112" s="84" t="s">
        <v>831</v>
      </c>
    </row>
    <row r="113" spans="2:47" s="6" customFormat="1" ht="16.5" customHeight="1">
      <c r="B113" s="22"/>
      <c r="D113" s="136" t="s">
        <v>133</v>
      </c>
      <c r="F113" s="137" t="s">
        <v>830</v>
      </c>
      <c r="L113" s="22"/>
      <c r="M113" s="48"/>
      <c r="T113" s="49"/>
      <c r="AT113" s="6" t="s">
        <v>133</v>
      </c>
      <c r="AU113" s="6" t="s">
        <v>79</v>
      </c>
    </row>
    <row r="114" spans="2:65" s="6" customFormat="1" ht="15.75" customHeight="1">
      <c r="B114" s="22"/>
      <c r="C114" s="124" t="s">
        <v>219</v>
      </c>
      <c r="D114" s="124" t="s">
        <v>126</v>
      </c>
      <c r="E114" s="125" t="s">
        <v>832</v>
      </c>
      <c r="F114" s="126" t="s">
        <v>833</v>
      </c>
      <c r="G114" s="127" t="s">
        <v>791</v>
      </c>
      <c r="H114" s="128">
        <v>3</v>
      </c>
      <c r="I114" s="129"/>
      <c r="J114" s="130">
        <f>ROUND($I$114*$H$114,2)</f>
        <v>0</v>
      </c>
      <c r="K114" s="126"/>
      <c r="L114" s="22"/>
      <c r="M114" s="131"/>
      <c r="N114" s="132" t="s">
        <v>43</v>
      </c>
      <c r="P114" s="133">
        <f>$O$114*$H$114</f>
        <v>0</v>
      </c>
      <c r="Q114" s="133">
        <v>0</v>
      </c>
      <c r="R114" s="133">
        <f>$Q$114*$H$114</f>
        <v>0</v>
      </c>
      <c r="S114" s="133">
        <v>0</v>
      </c>
      <c r="T114" s="134">
        <f>$S$114*$H$114</f>
        <v>0</v>
      </c>
      <c r="AR114" s="84" t="s">
        <v>793</v>
      </c>
      <c r="AT114" s="84" t="s">
        <v>126</v>
      </c>
      <c r="AU114" s="84" t="s">
        <v>79</v>
      </c>
      <c r="AY114" s="6" t="s">
        <v>124</v>
      </c>
      <c r="BE114" s="135">
        <f>IF($N$114="základní",$J$114,0)</f>
        <v>0</v>
      </c>
      <c r="BF114" s="135">
        <f>IF($N$114="snížená",$J$114,0)</f>
        <v>0</v>
      </c>
      <c r="BG114" s="135">
        <f>IF($N$114="zákl. přenesená",$J$114,0)</f>
        <v>0</v>
      </c>
      <c r="BH114" s="135">
        <f>IF($N$114="sníž. přenesená",$J$114,0)</f>
        <v>0</v>
      </c>
      <c r="BI114" s="135">
        <f>IF($N$114="nulová",$J$114,0)</f>
        <v>0</v>
      </c>
      <c r="BJ114" s="84" t="s">
        <v>21</v>
      </c>
      <c r="BK114" s="135">
        <f>ROUND($I$114*$H$114,2)</f>
        <v>0</v>
      </c>
      <c r="BL114" s="84" t="s">
        <v>793</v>
      </c>
      <c r="BM114" s="84" t="s">
        <v>834</v>
      </c>
    </row>
    <row r="115" spans="2:47" s="6" customFormat="1" ht="16.5" customHeight="1">
      <c r="B115" s="22"/>
      <c r="D115" s="136" t="s">
        <v>133</v>
      </c>
      <c r="F115" s="137" t="s">
        <v>833</v>
      </c>
      <c r="L115" s="22"/>
      <c r="M115" s="48"/>
      <c r="T115" s="49"/>
      <c r="AT115" s="6" t="s">
        <v>133</v>
      </c>
      <c r="AU115" s="6" t="s">
        <v>79</v>
      </c>
    </row>
    <row r="116" spans="2:65" s="6" customFormat="1" ht="15.75" customHeight="1">
      <c r="B116" s="22"/>
      <c r="C116" s="124" t="s">
        <v>8</v>
      </c>
      <c r="D116" s="124" t="s">
        <v>126</v>
      </c>
      <c r="E116" s="125" t="s">
        <v>835</v>
      </c>
      <c r="F116" s="126" t="s">
        <v>836</v>
      </c>
      <c r="G116" s="127" t="s">
        <v>184</v>
      </c>
      <c r="H116" s="128">
        <v>10</v>
      </c>
      <c r="I116" s="129"/>
      <c r="J116" s="130">
        <f>ROUND($I$116*$H$116,2)</f>
        <v>0</v>
      </c>
      <c r="K116" s="126"/>
      <c r="L116" s="22"/>
      <c r="M116" s="131"/>
      <c r="N116" s="132" t="s">
        <v>43</v>
      </c>
      <c r="P116" s="133">
        <f>$O$116*$H$116</f>
        <v>0</v>
      </c>
      <c r="Q116" s="133">
        <v>0</v>
      </c>
      <c r="R116" s="133">
        <f>$Q$116*$H$116</f>
        <v>0</v>
      </c>
      <c r="S116" s="133">
        <v>0</v>
      </c>
      <c r="T116" s="134">
        <f>$S$116*$H$116</f>
        <v>0</v>
      </c>
      <c r="AR116" s="84" t="s">
        <v>793</v>
      </c>
      <c r="AT116" s="84" t="s">
        <v>126</v>
      </c>
      <c r="AU116" s="84" t="s">
        <v>79</v>
      </c>
      <c r="AY116" s="6" t="s">
        <v>124</v>
      </c>
      <c r="BE116" s="135">
        <f>IF($N$116="základní",$J$116,0)</f>
        <v>0</v>
      </c>
      <c r="BF116" s="135">
        <f>IF($N$116="snížená",$J$116,0)</f>
        <v>0</v>
      </c>
      <c r="BG116" s="135">
        <f>IF($N$116="zákl. přenesená",$J$116,0)</f>
        <v>0</v>
      </c>
      <c r="BH116" s="135">
        <f>IF($N$116="sníž. přenesená",$J$116,0)</f>
        <v>0</v>
      </c>
      <c r="BI116" s="135">
        <f>IF($N$116="nulová",$J$116,0)</f>
        <v>0</v>
      </c>
      <c r="BJ116" s="84" t="s">
        <v>21</v>
      </c>
      <c r="BK116" s="135">
        <f>ROUND($I$116*$H$116,2)</f>
        <v>0</v>
      </c>
      <c r="BL116" s="84" t="s">
        <v>793</v>
      </c>
      <c r="BM116" s="84" t="s">
        <v>837</v>
      </c>
    </row>
    <row r="117" spans="2:47" s="6" customFormat="1" ht="16.5" customHeight="1">
      <c r="B117" s="22"/>
      <c r="D117" s="136" t="s">
        <v>133</v>
      </c>
      <c r="F117" s="137" t="s">
        <v>836</v>
      </c>
      <c r="L117" s="22"/>
      <c r="M117" s="48"/>
      <c r="T117" s="49"/>
      <c r="AT117" s="6" t="s">
        <v>133</v>
      </c>
      <c r="AU117" s="6" t="s">
        <v>79</v>
      </c>
    </row>
    <row r="118" spans="2:65" s="6" customFormat="1" ht="27" customHeight="1">
      <c r="B118" s="22"/>
      <c r="C118" s="124" t="s">
        <v>238</v>
      </c>
      <c r="D118" s="124" t="s">
        <v>126</v>
      </c>
      <c r="E118" s="125" t="s">
        <v>838</v>
      </c>
      <c r="F118" s="126" t="s">
        <v>839</v>
      </c>
      <c r="G118" s="127" t="s">
        <v>791</v>
      </c>
      <c r="H118" s="128">
        <v>1</v>
      </c>
      <c r="I118" s="129"/>
      <c r="J118" s="130">
        <f>ROUND($I$118*$H$118,2)</f>
        <v>0</v>
      </c>
      <c r="K118" s="126"/>
      <c r="L118" s="22"/>
      <c r="M118" s="131"/>
      <c r="N118" s="132" t="s">
        <v>43</v>
      </c>
      <c r="P118" s="133">
        <f>$O$118*$H$118</f>
        <v>0</v>
      </c>
      <c r="Q118" s="133">
        <v>0</v>
      </c>
      <c r="R118" s="133">
        <f>$Q$118*$H$118</f>
        <v>0</v>
      </c>
      <c r="S118" s="133">
        <v>0</v>
      </c>
      <c r="T118" s="134">
        <f>$S$118*$H$118</f>
        <v>0</v>
      </c>
      <c r="AR118" s="84" t="s">
        <v>793</v>
      </c>
      <c r="AT118" s="84" t="s">
        <v>126</v>
      </c>
      <c r="AU118" s="84" t="s">
        <v>79</v>
      </c>
      <c r="AY118" s="6" t="s">
        <v>124</v>
      </c>
      <c r="BE118" s="135">
        <f>IF($N$118="základní",$J$118,0)</f>
        <v>0</v>
      </c>
      <c r="BF118" s="135">
        <f>IF($N$118="snížená",$J$118,0)</f>
        <v>0</v>
      </c>
      <c r="BG118" s="135">
        <f>IF($N$118="zákl. přenesená",$J$118,0)</f>
        <v>0</v>
      </c>
      <c r="BH118" s="135">
        <f>IF($N$118="sníž. přenesená",$J$118,0)</f>
        <v>0</v>
      </c>
      <c r="BI118" s="135">
        <f>IF($N$118="nulová",$J$118,0)</f>
        <v>0</v>
      </c>
      <c r="BJ118" s="84" t="s">
        <v>21</v>
      </c>
      <c r="BK118" s="135">
        <f>ROUND($I$118*$H$118,2)</f>
        <v>0</v>
      </c>
      <c r="BL118" s="84" t="s">
        <v>793</v>
      </c>
      <c r="BM118" s="84" t="s">
        <v>840</v>
      </c>
    </row>
    <row r="119" spans="2:47" s="6" customFormat="1" ht="16.5" customHeight="1">
      <c r="B119" s="22"/>
      <c r="D119" s="136" t="s">
        <v>133</v>
      </c>
      <c r="F119" s="137" t="s">
        <v>839</v>
      </c>
      <c r="L119" s="22"/>
      <c r="M119" s="48"/>
      <c r="T119" s="49"/>
      <c r="AT119" s="6" t="s">
        <v>133</v>
      </c>
      <c r="AU119" s="6" t="s">
        <v>79</v>
      </c>
    </row>
    <row r="120" spans="2:65" s="6" customFormat="1" ht="15.75" customHeight="1">
      <c r="B120" s="22"/>
      <c r="C120" s="124" t="s">
        <v>244</v>
      </c>
      <c r="D120" s="124" t="s">
        <v>126</v>
      </c>
      <c r="E120" s="125" t="s">
        <v>841</v>
      </c>
      <c r="F120" s="126" t="s">
        <v>842</v>
      </c>
      <c r="G120" s="127" t="s">
        <v>791</v>
      </c>
      <c r="H120" s="128">
        <v>1</v>
      </c>
      <c r="I120" s="129"/>
      <c r="J120" s="130">
        <f>ROUND($I$120*$H$120,2)</f>
        <v>0</v>
      </c>
      <c r="K120" s="126"/>
      <c r="L120" s="22"/>
      <c r="M120" s="131"/>
      <c r="N120" s="132" t="s">
        <v>43</v>
      </c>
      <c r="P120" s="133">
        <f>$O$120*$H$120</f>
        <v>0</v>
      </c>
      <c r="Q120" s="133">
        <v>0</v>
      </c>
      <c r="R120" s="133">
        <f>$Q$120*$H$120</f>
        <v>0</v>
      </c>
      <c r="S120" s="133">
        <v>0</v>
      </c>
      <c r="T120" s="134">
        <f>$S$120*$H$120</f>
        <v>0</v>
      </c>
      <c r="AR120" s="84" t="s">
        <v>793</v>
      </c>
      <c r="AT120" s="84" t="s">
        <v>126</v>
      </c>
      <c r="AU120" s="84" t="s">
        <v>79</v>
      </c>
      <c r="AY120" s="6" t="s">
        <v>124</v>
      </c>
      <c r="BE120" s="135">
        <f>IF($N$120="základní",$J$120,0)</f>
        <v>0</v>
      </c>
      <c r="BF120" s="135">
        <f>IF($N$120="snížená",$J$120,0)</f>
        <v>0</v>
      </c>
      <c r="BG120" s="135">
        <f>IF($N$120="zákl. přenesená",$J$120,0)</f>
        <v>0</v>
      </c>
      <c r="BH120" s="135">
        <f>IF($N$120="sníž. přenesená",$J$120,0)</f>
        <v>0</v>
      </c>
      <c r="BI120" s="135">
        <f>IF($N$120="nulová",$J$120,0)</f>
        <v>0</v>
      </c>
      <c r="BJ120" s="84" t="s">
        <v>21</v>
      </c>
      <c r="BK120" s="135">
        <f>ROUND($I$120*$H$120,2)</f>
        <v>0</v>
      </c>
      <c r="BL120" s="84" t="s">
        <v>793</v>
      </c>
      <c r="BM120" s="84" t="s">
        <v>843</v>
      </c>
    </row>
    <row r="121" spans="2:47" s="6" customFormat="1" ht="16.5" customHeight="1">
      <c r="B121" s="22"/>
      <c r="D121" s="136" t="s">
        <v>133</v>
      </c>
      <c r="F121" s="137" t="s">
        <v>842</v>
      </c>
      <c r="L121" s="22"/>
      <c r="M121" s="48"/>
      <c r="T121" s="49"/>
      <c r="AT121" s="6" t="s">
        <v>133</v>
      </c>
      <c r="AU121" s="6" t="s">
        <v>79</v>
      </c>
    </row>
    <row r="122" spans="2:65" s="6" customFormat="1" ht="15.75" customHeight="1">
      <c r="B122" s="22"/>
      <c r="C122" s="124" t="s">
        <v>251</v>
      </c>
      <c r="D122" s="124" t="s">
        <v>126</v>
      </c>
      <c r="E122" s="125" t="s">
        <v>844</v>
      </c>
      <c r="F122" s="126" t="s">
        <v>845</v>
      </c>
      <c r="G122" s="127" t="s">
        <v>791</v>
      </c>
      <c r="H122" s="128">
        <v>1</v>
      </c>
      <c r="I122" s="129"/>
      <c r="J122" s="130">
        <f>ROUND($I$122*$H$122,2)</f>
        <v>0</v>
      </c>
      <c r="K122" s="126"/>
      <c r="L122" s="22"/>
      <c r="M122" s="131"/>
      <c r="N122" s="132" t="s">
        <v>43</v>
      </c>
      <c r="P122" s="133">
        <f>$O$122*$H$122</f>
        <v>0</v>
      </c>
      <c r="Q122" s="133">
        <v>0</v>
      </c>
      <c r="R122" s="133">
        <f>$Q$122*$H$122</f>
        <v>0</v>
      </c>
      <c r="S122" s="133">
        <v>0</v>
      </c>
      <c r="T122" s="134">
        <f>$S$122*$H$122</f>
        <v>0</v>
      </c>
      <c r="AR122" s="84" t="s">
        <v>793</v>
      </c>
      <c r="AT122" s="84" t="s">
        <v>126</v>
      </c>
      <c r="AU122" s="84" t="s">
        <v>79</v>
      </c>
      <c r="AY122" s="6" t="s">
        <v>124</v>
      </c>
      <c r="BE122" s="135">
        <f>IF($N$122="základní",$J$122,0)</f>
        <v>0</v>
      </c>
      <c r="BF122" s="135">
        <f>IF($N$122="snížená",$J$122,0)</f>
        <v>0</v>
      </c>
      <c r="BG122" s="135">
        <f>IF($N$122="zákl. přenesená",$J$122,0)</f>
        <v>0</v>
      </c>
      <c r="BH122" s="135">
        <f>IF($N$122="sníž. přenesená",$J$122,0)</f>
        <v>0</v>
      </c>
      <c r="BI122" s="135">
        <f>IF($N$122="nulová",$J$122,0)</f>
        <v>0</v>
      </c>
      <c r="BJ122" s="84" t="s">
        <v>21</v>
      </c>
      <c r="BK122" s="135">
        <f>ROUND($I$122*$H$122,2)</f>
        <v>0</v>
      </c>
      <c r="BL122" s="84" t="s">
        <v>793</v>
      </c>
      <c r="BM122" s="84" t="s">
        <v>846</v>
      </c>
    </row>
    <row r="123" spans="2:47" s="6" customFormat="1" ht="16.5" customHeight="1">
      <c r="B123" s="22"/>
      <c r="D123" s="136" t="s">
        <v>133</v>
      </c>
      <c r="F123" s="137" t="s">
        <v>845</v>
      </c>
      <c r="L123" s="22"/>
      <c r="M123" s="48"/>
      <c r="T123" s="49"/>
      <c r="AT123" s="6" t="s">
        <v>133</v>
      </c>
      <c r="AU123" s="6" t="s">
        <v>79</v>
      </c>
    </row>
    <row r="124" spans="2:65" s="6" customFormat="1" ht="27" customHeight="1">
      <c r="B124" s="22"/>
      <c r="C124" s="124" t="s">
        <v>257</v>
      </c>
      <c r="D124" s="124" t="s">
        <v>126</v>
      </c>
      <c r="E124" s="125" t="s">
        <v>847</v>
      </c>
      <c r="F124" s="126" t="s">
        <v>848</v>
      </c>
      <c r="G124" s="127" t="s">
        <v>791</v>
      </c>
      <c r="H124" s="128">
        <v>1</v>
      </c>
      <c r="I124" s="129"/>
      <c r="J124" s="130">
        <f>ROUND($I$124*$H$124,2)</f>
        <v>0</v>
      </c>
      <c r="K124" s="126"/>
      <c r="L124" s="22"/>
      <c r="M124" s="131"/>
      <c r="N124" s="132" t="s">
        <v>43</v>
      </c>
      <c r="P124" s="133">
        <f>$O$124*$H$124</f>
        <v>0</v>
      </c>
      <c r="Q124" s="133">
        <v>0</v>
      </c>
      <c r="R124" s="133">
        <f>$Q$124*$H$124</f>
        <v>0</v>
      </c>
      <c r="S124" s="133">
        <v>0</v>
      </c>
      <c r="T124" s="134">
        <f>$S$124*$H$124</f>
        <v>0</v>
      </c>
      <c r="AR124" s="84" t="s">
        <v>793</v>
      </c>
      <c r="AT124" s="84" t="s">
        <v>126</v>
      </c>
      <c r="AU124" s="84" t="s">
        <v>79</v>
      </c>
      <c r="AY124" s="6" t="s">
        <v>124</v>
      </c>
      <c r="BE124" s="135">
        <f>IF($N$124="základní",$J$124,0)</f>
        <v>0</v>
      </c>
      <c r="BF124" s="135">
        <f>IF($N$124="snížená",$J$124,0)</f>
        <v>0</v>
      </c>
      <c r="BG124" s="135">
        <f>IF($N$124="zákl. přenesená",$J$124,0)</f>
        <v>0</v>
      </c>
      <c r="BH124" s="135">
        <f>IF($N$124="sníž. přenesená",$J$124,0)</f>
        <v>0</v>
      </c>
      <c r="BI124" s="135">
        <f>IF($N$124="nulová",$J$124,0)</f>
        <v>0</v>
      </c>
      <c r="BJ124" s="84" t="s">
        <v>21</v>
      </c>
      <c r="BK124" s="135">
        <f>ROUND($I$124*$H$124,2)</f>
        <v>0</v>
      </c>
      <c r="BL124" s="84" t="s">
        <v>793</v>
      </c>
      <c r="BM124" s="84" t="s">
        <v>849</v>
      </c>
    </row>
    <row r="125" spans="2:47" s="6" customFormat="1" ht="27" customHeight="1">
      <c r="B125" s="22"/>
      <c r="D125" s="136" t="s">
        <v>133</v>
      </c>
      <c r="F125" s="137" t="s">
        <v>848</v>
      </c>
      <c r="L125" s="22"/>
      <c r="M125" s="48"/>
      <c r="T125" s="49"/>
      <c r="AT125" s="6" t="s">
        <v>133</v>
      </c>
      <c r="AU125" s="6" t="s">
        <v>79</v>
      </c>
    </row>
    <row r="126" spans="2:65" s="6" customFormat="1" ht="15.75" customHeight="1">
      <c r="B126" s="22"/>
      <c r="C126" s="124" t="s">
        <v>262</v>
      </c>
      <c r="D126" s="124" t="s">
        <v>126</v>
      </c>
      <c r="E126" s="125" t="s">
        <v>850</v>
      </c>
      <c r="F126" s="126" t="s">
        <v>851</v>
      </c>
      <c r="G126" s="127" t="s">
        <v>791</v>
      </c>
      <c r="H126" s="128">
        <v>1</v>
      </c>
      <c r="I126" s="129"/>
      <c r="J126" s="130">
        <f>ROUND($I$126*$H$126,2)</f>
        <v>0</v>
      </c>
      <c r="K126" s="126"/>
      <c r="L126" s="22"/>
      <c r="M126" s="131"/>
      <c r="N126" s="132" t="s">
        <v>43</v>
      </c>
      <c r="P126" s="133">
        <f>$O$126*$H$126</f>
        <v>0</v>
      </c>
      <c r="Q126" s="133">
        <v>0</v>
      </c>
      <c r="R126" s="133">
        <f>$Q$126*$H$126</f>
        <v>0</v>
      </c>
      <c r="S126" s="133">
        <v>0</v>
      </c>
      <c r="T126" s="134">
        <f>$S$126*$H$126</f>
        <v>0</v>
      </c>
      <c r="AR126" s="84" t="s">
        <v>793</v>
      </c>
      <c r="AT126" s="84" t="s">
        <v>126</v>
      </c>
      <c r="AU126" s="84" t="s">
        <v>79</v>
      </c>
      <c r="AY126" s="6" t="s">
        <v>124</v>
      </c>
      <c r="BE126" s="135">
        <f>IF($N$126="základní",$J$126,0)</f>
        <v>0</v>
      </c>
      <c r="BF126" s="135">
        <f>IF($N$126="snížená",$J$126,0)</f>
        <v>0</v>
      </c>
      <c r="BG126" s="135">
        <f>IF($N$126="zákl. přenesená",$J$126,0)</f>
        <v>0</v>
      </c>
      <c r="BH126" s="135">
        <f>IF($N$126="sníž. přenesená",$J$126,0)</f>
        <v>0</v>
      </c>
      <c r="BI126" s="135">
        <f>IF($N$126="nulová",$J$126,0)</f>
        <v>0</v>
      </c>
      <c r="BJ126" s="84" t="s">
        <v>21</v>
      </c>
      <c r="BK126" s="135">
        <f>ROUND($I$126*$H$126,2)</f>
        <v>0</v>
      </c>
      <c r="BL126" s="84" t="s">
        <v>793</v>
      </c>
      <c r="BM126" s="84" t="s">
        <v>852</v>
      </c>
    </row>
    <row r="127" spans="2:47" s="6" customFormat="1" ht="16.5" customHeight="1">
      <c r="B127" s="22"/>
      <c r="D127" s="136" t="s">
        <v>133</v>
      </c>
      <c r="F127" s="137" t="s">
        <v>851</v>
      </c>
      <c r="L127" s="22"/>
      <c r="M127" s="48"/>
      <c r="T127" s="49"/>
      <c r="AT127" s="6" t="s">
        <v>133</v>
      </c>
      <c r="AU127" s="6" t="s">
        <v>79</v>
      </c>
    </row>
    <row r="128" spans="2:65" s="6" customFormat="1" ht="15.75" customHeight="1">
      <c r="B128" s="22"/>
      <c r="C128" s="124" t="s">
        <v>7</v>
      </c>
      <c r="D128" s="124" t="s">
        <v>126</v>
      </c>
      <c r="E128" s="125" t="s">
        <v>853</v>
      </c>
      <c r="F128" s="126" t="s">
        <v>854</v>
      </c>
      <c r="G128" s="127" t="s">
        <v>184</v>
      </c>
      <c r="H128" s="128">
        <v>1</v>
      </c>
      <c r="I128" s="129"/>
      <c r="J128" s="130">
        <f>ROUND($I$128*$H$128,2)</f>
        <v>0</v>
      </c>
      <c r="K128" s="126"/>
      <c r="L128" s="22"/>
      <c r="M128" s="131"/>
      <c r="N128" s="132" t="s">
        <v>43</v>
      </c>
      <c r="P128" s="133">
        <f>$O$128*$H$128</f>
        <v>0</v>
      </c>
      <c r="Q128" s="133">
        <v>0</v>
      </c>
      <c r="R128" s="133">
        <f>$Q$128*$H$128</f>
        <v>0</v>
      </c>
      <c r="S128" s="133">
        <v>0</v>
      </c>
      <c r="T128" s="134">
        <f>$S$128*$H$128</f>
        <v>0</v>
      </c>
      <c r="AR128" s="84" t="s">
        <v>793</v>
      </c>
      <c r="AT128" s="84" t="s">
        <v>126</v>
      </c>
      <c r="AU128" s="84" t="s">
        <v>79</v>
      </c>
      <c r="AY128" s="6" t="s">
        <v>124</v>
      </c>
      <c r="BE128" s="135">
        <f>IF($N$128="základní",$J$128,0)</f>
        <v>0</v>
      </c>
      <c r="BF128" s="135">
        <f>IF($N$128="snížená",$J$128,0)</f>
        <v>0</v>
      </c>
      <c r="BG128" s="135">
        <f>IF($N$128="zákl. přenesená",$J$128,0)</f>
        <v>0</v>
      </c>
      <c r="BH128" s="135">
        <f>IF($N$128="sníž. přenesená",$J$128,0)</f>
        <v>0</v>
      </c>
      <c r="BI128" s="135">
        <f>IF($N$128="nulová",$J$128,0)</f>
        <v>0</v>
      </c>
      <c r="BJ128" s="84" t="s">
        <v>21</v>
      </c>
      <c r="BK128" s="135">
        <f>ROUND($I$128*$H$128,2)</f>
        <v>0</v>
      </c>
      <c r="BL128" s="84" t="s">
        <v>793</v>
      </c>
      <c r="BM128" s="84" t="s">
        <v>855</v>
      </c>
    </row>
    <row r="129" spans="2:47" s="6" customFormat="1" ht="16.5" customHeight="1">
      <c r="B129" s="22"/>
      <c r="D129" s="136" t="s">
        <v>133</v>
      </c>
      <c r="F129" s="137" t="s">
        <v>854</v>
      </c>
      <c r="L129" s="22"/>
      <c r="M129" s="48"/>
      <c r="T129" s="49"/>
      <c r="AT129" s="6" t="s">
        <v>133</v>
      </c>
      <c r="AU129" s="6" t="s">
        <v>79</v>
      </c>
    </row>
    <row r="130" spans="2:65" s="6" customFormat="1" ht="27" customHeight="1">
      <c r="B130" s="22"/>
      <c r="C130" s="124" t="s">
        <v>282</v>
      </c>
      <c r="D130" s="124" t="s">
        <v>126</v>
      </c>
      <c r="E130" s="125" t="s">
        <v>856</v>
      </c>
      <c r="F130" s="126" t="s">
        <v>857</v>
      </c>
      <c r="G130" s="127" t="s">
        <v>791</v>
      </c>
      <c r="H130" s="128">
        <v>1</v>
      </c>
      <c r="I130" s="129"/>
      <c r="J130" s="130">
        <f>ROUND($I$130*$H$130,2)</f>
        <v>0</v>
      </c>
      <c r="K130" s="126"/>
      <c r="L130" s="22"/>
      <c r="M130" s="131"/>
      <c r="N130" s="132" t="s">
        <v>43</v>
      </c>
      <c r="P130" s="133">
        <f>$O$130*$H$130</f>
        <v>0</v>
      </c>
      <c r="Q130" s="133">
        <v>0</v>
      </c>
      <c r="R130" s="133">
        <f>$Q$130*$H$130</f>
        <v>0</v>
      </c>
      <c r="S130" s="133">
        <v>0</v>
      </c>
      <c r="T130" s="134">
        <f>$S$130*$H$130</f>
        <v>0</v>
      </c>
      <c r="AR130" s="84" t="s">
        <v>793</v>
      </c>
      <c r="AT130" s="84" t="s">
        <v>126</v>
      </c>
      <c r="AU130" s="84" t="s">
        <v>79</v>
      </c>
      <c r="AY130" s="6" t="s">
        <v>124</v>
      </c>
      <c r="BE130" s="135">
        <f>IF($N$130="základní",$J$130,0)</f>
        <v>0</v>
      </c>
      <c r="BF130" s="135">
        <f>IF($N$130="snížená",$J$130,0)</f>
        <v>0</v>
      </c>
      <c r="BG130" s="135">
        <f>IF($N$130="zákl. přenesená",$J$130,0)</f>
        <v>0</v>
      </c>
      <c r="BH130" s="135">
        <f>IF($N$130="sníž. přenesená",$J$130,0)</f>
        <v>0</v>
      </c>
      <c r="BI130" s="135">
        <f>IF($N$130="nulová",$J$130,0)</f>
        <v>0</v>
      </c>
      <c r="BJ130" s="84" t="s">
        <v>21</v>
      </c>
      <c r="BK130" s="135">
        <f>ROUND($I$130*$H$130,2)</f>
        <v>0</v>
      </c>
      <c r="BL130" s="84" t="s">
        <v>793</v>
      </c>
      <c r="BM130" s="84" t="s">
        <v>858</v>
      </c>
    </row>
    <row r="131" spans="2:47" s="6" customFormat="1" ht="16.5" customHeight="1">
      <c r="B131" s="22"/>
      <c r="D131" s="136" t="s">
        <v>133</v>
      </c>
      <c r="F131" s="137" t="s">
        <v>857</v>
      </c>
      <c r="L131" s="22"/>
      <c r="M131" s="48"/>
      <c r="T131" s="49"/>
      <c r="AT131" s="6" t="s">
        <v>133</v>
      </c>
      <c r="AU131" s="6" t="s">
        <v>79</v>
      </c>
    </row>
    <row r="132" spans="2:63" s="113" customFormat="1" ht="30.75" customHeight="1">
      <c r="B132" s="114"/>
      <c r="D132" s="115" t="s">
        <v>71</v>
      </c>
      <c r="E132" s="122" t="s">
        <v>859</v>
      </c>
      <c r="F132" s="122" t="s">
        <v>860</v>
      </c>
      <c r="J132" s="123">
        <f>$BK$132</f>
        <v>0</v>
      </c>
      <c r="L132" s="114"/>
      <c r="M132" s="118"/>
      <c r="P132" s="119">
        <f>SUM($P$133:$P$138)</f>
        <v>0</v>
      </c>
      <c r="R132" s="119">
        <f>SUM($R$133:$R$138)</f>
        <v>0</v>
      </c>
      <c r="T132" s="120">
        <f>SUM($T$133:$T$138)</f>
        <v>0</v>
      </c>
      <c r="AR132" s="115" t="s">
        <v>159</v>
      </c>
      <c r="AT132" s="115" t="s">
        <v>71</v>
      </c>
      <c r="AU132" s="115" t="s">
        <v>21</v>
      </c>
      <c r="AY132" s="115" t="s">
        <v>124</v>
      </c>
      <c r="BK132" s="121">
        <f>SUM($BK$133:$BK$138)</f>
        <v>0</v>
      </c>
    </row>
    <row r="133" spans="2:65" s="6" customFormat="1" ht="15.75" customHeight="1">
      <c r="B133" s="22"/>
      <c r="C133" s="124" t="s">
        <v>289</v>
      </c>
      <c r="D133" s="124" t="s">
        <v>126</v>
      </c>
      <c r="E133" s="125" t="s">
        <v>861</v>
      </c>
      <c r="F133" s="126" t="s">
        <v>862</v>
      </c>
      <c r="G133" s="127" t="s">
        <v>791</v>
      </c>
      <c r="H133" s="128">
        <v>1</v>
      </c>
      <c r="I133" s="129"/>
      <c r="J133" s="130">
        <f>ROUND($I$133*$H$133,2)</f>
        <v>0</v>
      </c>
      <c r="K133" s="126" t="s">
        <v>792</v>
      </c>
      <c r="L133" s="22"/>
      <c r="M133" s="131"/>
      <c r="N133" s="132" t="s">
        <v>43</v>
      </c>
      <c r="P133" s="133">
        <f>$O$133*$H$133</f>
        <v>0</v>
      </c>
      <c r="Q133" s="133">
        <v>0</v>
      </c>
      <c r="R133" s="133">
        <f>$Q$133*$H$133</f>
        <v>0</v>
      </c>
      <c r="S133" s="133">
        <v>0</v>
      </c>
      <c r="T133" s="134">
        <f>$S$133*$H$133</f>
        <v>0</v>
      </c>
      <c r="AR133" s="84" t="s">
        <v>793</v>
      </c>
      <c r="AT133" s="84" t="s">
        <v>126</v>
      </c>
      <c r="AU133" s="84" t="s">
        <v>79</v>
      </c>
      <c r="AY133" s="6" t="s">
        <v>124</v>
      </c>
      <c r="BE133" s="135">
        <f>IF($N$133="základní",$J$133,0)</f>
        <v>0</v>
      </c>
      <c r="BF133" s="135">
        <f>IF($N$133="snížená",$J$133,0)</f>
        <v>0</v>
      </c>
      <c r="BG133" s="135">
        <f>IF($N$133="zákl. přenesená",$J$133,0)</f>
        <v>0</v>
      </c>
      <c r="BH133" s="135">
        <f>IF($N$133="sníž. přenesená",$J$133,0)</f>
        <v>0</v>
      </c>
      <c r="BI133" s="135">
        <f>IF($N$133="nulová",$J$133,0)</f>
        <v>0</v>
      </c>
      <c r="BJ133" s="84" t="s">
        <v>21</v>
      </c>
      <c r="BK133" s="135">
        <f>ROUND($I$133*$H$133,2)</f>
        <v>0</v>
      </c>
      <c r="BL133" s="84" t="s">
        <v>793</v>
      </c>
      <c r="BM133" s="84" t="s">
        <v>863</v>
      </c>
    </row>
    <row r="134" spans="2:47" s="6" customFormat="1" ht="16.5" customHeight="1">
      <c r="B134" s="22"/>
      <c r="D134" s="136" t="s">
        <v>133</v>
      </c>
      <c r="F134" s="137" t="s">
        <v>864</v>
      </c>
      <c r="L134" s="22"/>
      <c r="M134" s="48"/>
      <c r="T134" s="49"/>
      <c r="AT134" s="6" t="s">
        <v>133</v>
      </c>
      <c r="AU134" s="6" t="s">
        <v>79</v>
      </c>
    </row>
    <row r="135" spans="2:65" s="6" customFormat="1" ht="15.75" customHeight="1">
      <c r="B135" s="22"/>
      <c r="C135" s="124" t="s">
        <v>295</v>
      </c>
      <c r="D135" s="124" t="s">
        <v>126</v>
      </c>
      <c r="E135" s="125" t="s">
        <v>865</v>
      </c>
      <c r="F135" s="126" t="s">
        <v>866</v>
      </c>
      <c r="G135" s="127" t="s">
        <v>791</v>
      </c>
      <c r="H135" s="128">
        <v>1</v>
      </c>
      <c r="I135" s="129"/>
      <c r="J135" s="130">
        <f>ROUND($I$135*$H$135,2)</f>
        <v>0</v>
      </c>
      <c r="K135" s="126"/>
      <c r="L135" s="22"/>
      <c r="M135" s="131"/>
      <c r="N135" s="132" t="s">
        <v>43</v>
      </c>
      <c r="P135" s="133">
        <f>$O$135*$H$135</f>
        <v>0</v>
      </c>
      <c r="Q135" s="133">
        <v>0</v>
      </c>
      <c r="R135" s="133">
        <f>$Q$135*$H$135</f>
        <v>0</v>
      </c>
      <c r="S135" s="133">
        <v>0</v>
      </c>
      <c r="T135" s="134">
        <f>$S$135*$H$135</f>
        <v>0</v>
      </c>
      <c r="AR135" s="84" t="s">
        <v>793</v>
      </c>
      <c r="AT135" s="84" t="s">
        <v>126</v>
      </c>
      <c r="AU135" s="84" t="s">
        <v>79</v>
      </c>
      <c r="AY135" s="6" t="s">
        <v>124</v>
      </c>
      <c r="BE135" s="135">
        <f>IF($N$135="základní",$J$135,0)</f>
        <v>0</v>
      </c>
      <c r="BF135" s="135">
        <f>IF($N$135="snížená",$J$135,0)</f>
        <v>0</v>
      </c>
      <c r="BG135" s="135">
        <f>IF($N$135="zákl. přenesená",$J$135,0)</f>
        <v>0</v>
      </c>
      <c r="BH135" s="135">
        <f>IF($N$135="sníž. přenesená",$J$135,0)</f>
        <v>0</v>
      </c>
      <c r="BI135" s="135">
        <f>IF($N$135="nulová",$J$135,0)</f>
        <v>0</v>
      </c>
      <c r="BJ135" s="84" t="s">
        <v>21</v>
      </c>
      <c r="BK135" s="135">
        <f>ROUND($I$135*$H$135,2)</f>
        <v>0</v>
      </c>
      <c r="BL135" s="84" t="s">
        <v>793</v>
      </c>
      <c r="BM135" s="84" t="s">
        <v>867</v>
      </c>
    </row>
    <row r="136" spans="2:47" s="6" customFormat="1" ht="27" customHeight="1">
      <c r="B136" s="22"/>
      <c r="D136" s="136" t="s">
        <v>133</v>
      </c>
      <c r="F136" s="137" t="s">
        <v>868</v>
      </c>
      <c r="L136" s="22"/>
      <c r="M136" s="48"/>
      <c r="T136" s="49"/>
      <c r="AT136" s="6" t="s">
        <v>133</v>
      </c>
      <c r="AU136" s="6" t="s">
        <v>79</v>
      </c>
    </row>
    <row r="137" spans="2:65" s="6" customFormat="1" ht="15.75" customHeight="1">
      <c r="B137" s="22"/>
      <c r="C137" s="124" t="s">
        <v>300</v>
      </c>
      <c r="D137" s="124" t="s">
        <v>126</v>
      </c>
      <c r="E137" s="125" t="s">
        <v>869</v>
      </c>
      <c r="F137" s="126" t="s">
        <v>870</v>
      </c>
      <c r="G137" s="127" t="s">
        <v>791</v>
      </c>
      <c r="H137" s="128">
        <v>1</v>
      </c>
      <c r="I137" s="129"/>
      <c r="J137" s="130">
        <f>ROUND($I$137*$H$137,2)</f>
        <v>0</v>
      </c>
      <c r="K137" s="126"/>
      <c r="L137" s="22"/>
      <c r="M137" s="131"/>
      <c r="N137" s="132" t="s">
        <v>43</v>
      </c>
      <c r="P137" s="133">
        <f>$O$137*$H$137</f>
        <v>0</v>
      </c>
      <c r="Q137" s="133">
        <v>0</v>
      </c>
      <c r="R137" s="133">
        <f>$Q$137*$H$137</f>
        <v>0</v>
      </c>
      <c r="S137" s="133">
        <v>0</v>
      </c>
      <c r="T137" s="134">
        <f>$S$137*$H$137</f>
        <v>0</v>
      </c>
      <c r="AR137" s="84" t="s">
        <v>793</v>
      </c>
      <c r="AT137" s="84" t="s">
        <v>126</v>
      </c>
      <c r="AU137" s="84" t="s">
        <v>79</v>
      </c>
      <c r="AY137" s="6" t="s">
        <v>124</v>
      </c>
      <c r="BE137" s="135">
        <f>IF($N$137="základní",$J$137,0)</f>
        <v>0</v>
      </c>
      <c r="BF137" s="135">
        <f>IF($N$137="snížená",$J$137,0)</f>
        <v>0</v>
      </c>
      <c r="BG137" s="135">
        <f>IF($N$137="zákl. přenesená",$J$137,0)</f>
        <v>0</v>
      </c>
      <c r="BH137" s="135">
        <f>IF($N$137="sníž. přenesená",$J$137,0)</f>
        <v>0</v>
      </c>
      <c r="BI137" s="135">
        <f>IF($N$137="nulová",$J$137,0)</f>
        <v>0</v>
      </c>
      <c r="BJ137" s="84" t="s">
        <v>21</v>
      </c>
      <c r="BK137" s="135">
        <f>ROUND($I$137*$H$137,2)</f>
        <v>0</v>
      </c>
      <c r="BL137" s="84" t="s">
        <v>793</v>
      </c>
      <c r="BM137" s="84" t="s">
        <v>871</v>
      </c>
    </row>
    <row r="138" spans="2:47" s="6" customFormat="1" ht="16.5" customHeight="1">
      <c r="B138" s="22"/>
      <c r="D138" s="136" t="s">
        <v>133</v>
      </c>
      <c r="F138" s="137" t="s">
        <v>1043</v>
      </c>
      <c r="L138" s="22"/>
      <c r="M138" s="176"/>
      <c r="N138" s="177"/>
      <c r="O138" s="177"/>
      <c r="P138" s="177"/>
      <c r="Q138" s="177"/>
      <c r="R138" s="177"/>
      <c r="S138" s="177"/>
      <c r="T138" s="178"/>
      <c r="AT138" s="6" t="s">
        <v>133</v>
      </c>
      <c r="AU138" s="6" t="s">
        <v>79</v>
      </c>
    </row>
    <row r="139" spans="2:12" s="6" customFormat="1" ht="7.5" customHeight="1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22"/>
    </row>
    <row r="548" s="2" customFormat="1" ht="14.25" customHeight="1"/>
  </sheetData>
  <sheetProtection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93" customFormat="1" ht="45" customHeight="1">
      <c r="B3" s="191"/>
      <c r="C3" s="303" t="s">
        <v>879</v>
      </c>
      <c r="D3" s="303"/>
      <c r="E3" s="303"/>
      <c r="F3" s="303"/>
      <c r="G3" s="303"/>
      <c r="H3" s="303"/>
      <c r="I3" s="303"/>
      <c r="J3" s="303"/>
      <c r="K3" s="192"/>
    </row>
    <row r="4" spans="2:11" ht="25.5" customHeight="1">
      <c r="B4" s="194"/>
      <c r="C4" s="308" t="s">
        <v>880</v>
      </c>
      <c r="D4" s="308"/>
      <c r="E4" s="308"/>
      <c r="F4" s="308"/>
      <c r="G4" s="308"/>
      <c r="H4" s="308"/>
      <c r="I4" s="308"/>
      <c r="J4" s="308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305" t="s">
        <v>881</v>
      </c>
      <c r="D6" s="305"/>
      <c r="E6" s="305"/>
      <c r="F6" s="305"/>
      <c r="G6" s="305"/>
      <c r="H6" s="305"/>
      <c r="I6" s="305"/>
      <c r="J6" s="305"/>
      <c r="K6" s="195"/>
    </row>
    <row r="7" spans="2:11" ht="15" customHeight="1">
      <c r="B7" s="198"/>
      <c r="C7" s="305" t="s">
        <v>882</v>
      </c>
      <c r="D7" s="305"/>
      <c r="E7" s="305"/>
      <c r="F7" s="305"/>
      <c r="G7" s="305"/>
      <c r="H7" s="305"/>
      <c r="I7" s="305"/>
      <c r="J7" s="305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305" t="s">
        <v>883</v>
      </c>
      <c r="D9" s="305"/>
      <c r="E9" s="305"/>
      <c r="F9" s="305"/>
      <c r="G9" s="305"/>
      <c r="H9" s="305"/>
      <c r="I9" s="305"/>
      <c r="J9" s="305"/>
      <c r="K9" s="195"/>
    </row>
    <row r="10" spans="2:11" ht="15" customHeight="1">
      <c r="B10" s="198"/>
      <c r="C10" s="197"/>
      <c r="D10" s="305" t="s">
        <v>884</v>
      </c>
      <c r="E10" s="305"/>
      <c r="F10" s="305"/>
      <c r="G10" s="305"/>
      <c r="H10" s="305"/>
      <c r="I10" s="305"/>
      <c r="J10" s="305"/>
      <c r="K10" s="195"/>
    </row>
    <row r="11" spans="2:11" ht="15" customHeight="1">
      <c r="B11" s="198"/>
      <c r="C11" s="199"/>
      <c r="D11" s="305" t="s">
        <v>885</v>
      </c>
      <c r="E11" s="305"/>
      <c r="F11" s="305"/>
      <c r="G11" s="305"/>
      <c r="H11" s="305"/>
      <c r="I11" s="305"/>
      <c r="J11" s="305"/>
      <c r="K11" s="195"/>
    </row>
    <row r="12" spans="2:11" ht="12.75" customHeight="1">
      <c r="B12" s="198"/>
      <c r="C12" s="199"/>
      <c r="D12" s="199"/>
      <c r="E12" s="199"/>
      <c r="F12" s="199"/>
      <c r="G12" s="199"/>
      <c r="H12" s="199"/>
      <c r="I12" s="199"/>
      <c r="J12" s="199"/>
      <c r="K12" s="195"/>
    </row>
    <row r="13" spans="2:11" ht="15" customHeight="1">
      <c r="B13" s="198"/>
      <c r="C13" s="199"/>
      <c r="D13" s="305" t="s">
        <v>886</v>
      </c>
      <c r="E13" s="305"/>
      <c r="F13" s="305"/>
      <c r="G13" s="305"/>
      <c r="H13" s="305"/>
      <c r="I13" s="305"/>
      <c r="J13" s="305"/>
      <c r="K13" s="195"/>
    </row>
    <row r="14" spans="2:11" ht="15" customHeight="1">
      <c r="B14" s="198"/>
      <c r="C14" s="199"/>
      <c r="D14" s="305" t="s">
        <v>887</v>
      </c>
      <c r="E14" s="305"/>
      <c r="F14" s="305"/>
      <c r="G14" s="305"/>
      <c r="H14" s="305"/>
      <c r="I14" s="305"/>
      <c r="J14" s="305"/>
      <c r="K14" s="195"/>
    </row>
    <row r="15" spans="2:11" ht="15" customHeight="1">
      <c r="B15" s="198"/>
      <c r="C15" s="199"/>
      <c r="D15" s="305" t="s">
        <v>888</v>
      </c>
      <c r="E15" s="305"/>
      <c r="F15" s="305"/>
      <c r="G15" s="305"/>
      <c r="H15" s="305"/>
      <c r="I15" s="305"/>
      <c r="J15" s="305"/>
      <c r="K15" s="195"/>
    </row>
    <row r="16" spans="2:11" ht="15" customHeight="1">
      <c r="B16" s="198"/>
      <c r="C16" s="199"/>
      <c r="D16" s="199"/>
      <c r="E16" s="200" t="s">
        <v>77</v>
      </c>
      <c r="F16" s="305" t="s">
        <v>889</v>
      </c>
      <c r="G16" s="305"/>
      <c r="H16" s="305"/>
      <c r="I16" s="305"/>
      <c r="J16" s="305"/>
      <c r="K16" s="195"/>
    </row>
    <row r="17" spans="2:11" ht="15" customHeight="1">
      <c r="B17" s="198"/>
      <c r="C17" s="199"/>
      <c r="D17" s="199"/>
      <c r="E17" s="200" t="s">
        <v>890</v>
      </c>
      <c r="F17" s="305" t="s">
        <v>891</v>
      </c>
      <c r="G17" s="305"/>
      <c r="H17" s="305"/>
      <c r="I17" s="305"/>
      <c r="J17" s="305"/>
      <c r="K17" s="195"/>
    </row>
    <row r="18" spans="2:11" ht="15" customHeight="1">
      <c r="B18" s="198"/>
      <c r="C18" s="199"/>
      <c r="D18" s="199"/>
      <c r="E18" s="200" t="s">
        <v>892</v>
      </c>
      <c r="F18" s="305" t="s">
        <v>893</v>
      </c>
      <c r="G18" s="305"/>
      <c r="H18" s="305"/>
      <c r="I18" s="305"/>
      <c r="J18" s="305"/>
      <c r="K18" s="195"/>
    </row>
    <row r="19" spans="2:11" ht="15" customHeight="1">
      <c r="B19" s="198"/>
      <c r="C19" s="199"/>
      <c r="D19" s="199"/>
      <c r="E19" s="200" t="s">
        <v>894</v>
      </c>
      <c r="F19" s="305" t="s">
        <v>895</v>
      </c>
      <c r="G19" s="305"/>
      <c r="H19" s="305"/>
      <c r="I19" s="305"/>
      <c r="J19" s="305"/>
      <c r="K19" s="195"/>
    </row>
    <row r="20" spans="2:11" ht="15" customHeight="1">
      <c r="B20" s="198"/>
      <c r="C20" s="199"/>
      <c r="D20" s="199"/>
      <c r="E20" s="200" t="s">
        <v>896</v>
      </c>
      <c r="F20" s="305" t="s">
        <v>897</v>
      </c>
      <c r="G20" s="305"/>
      <c r="H20" s="305"/>
      <c r="I20" s="305"/>
      <c r="J20" s="305"/>
      <c r="K20" s="195"/>
    </row>
    <row r="21" spans="2:11" ht="15" customHeight="1">
      <c r="B21" s="198"/>
      <c r="C21" s="199"/>
      <c r="D21" s="199"/>
      <c r="E21" s="200" t="s">
        <v>82</v>
      </c>
      <c r="F21" s="305" t="s">
        <v>898</v>
      </c>
      <c r="G21" s="305"/>
      <c r="H21" s="305"/>
      <c r="I21" s="305"/>
      <c r="J21" s="305"/>
      <c r="K21" s="195"/>
    </row>
    <row r="22" spans="2:11" ht="12.75" customHeight="1">
      <c r="B22" s="198"/>
      <c r="C22" s="199"/>
      <c r="D22" s="199"/>
      <c r="E22" s="199"/>
      <c r="F22" s="199"/>
      <c r="G22" s="199"/>
      <c r="H22" s="199"/>
      <c r="I22" s="199"/>
      <c r="J22" s="199"/>
      <c r="K22" s="195"/>
    </row>
    <row r="23" spans="2:11" ht="15" customHeight="1">
      <c r="B23" s="198"/>
      <c r="C23" s="305" t="s">
        <v>899</v>
      </c>
      <c r="D23" s="305"/>
      <c r="E23" s="305"/>
      <c r="F23" s="305"/>
      <c r="G23" s="305"/>
      <c r="H23" s="305"/>
      <c r="I23" s="305"/>
      <c r="J23" s="305"/>
      <c r="K23" s="195"/>
    </row>
    <row r="24" spans="2:11" ht="15" customHeight="1">
      <c r="B24" s="198"/>
      <c r="C24" s="305" t="s">
        <v>900</v>
      </c>
      <c r="D24" s="305"/>
      <c r="E24" s="305"/>
      <c r="F24" s="305"/>
      <c r="G24" s="305"/>
      <c r="H24" s="305"/>
      <c r="I24" s="305"/>
      <c r="J24" s="305"/>
      <c r="K24" s="195"/>
    </row>
    <row r="25" spans="2:11" ht="15" customHeight="1">
      <c r="B25" s="198"/>
      <c r="C25" s="197"/>
      <c r="D25" s="305" t="s">
        <v>901</v>
      </c>
      <c r="E25" s="305"/>
      <c r="F25" s="305"/>
      <c r="G25" s="305"/>
      <c r="H25" s="305"/>
      <c r="I25" s="305"/>
      <c r="J25" s="305"/>
      <c r="K25" s="195"/>
    </row>
    <row r="26" spans="2:11" ht="15" customHeight="1">
      <c r="B26" s="198"/>
      <c r="C26" s="199"/>
      <c r="D26" s="305" t="s">
        <v>902</v>
      </c>
      <c r="E26" s="305"/>
      <c r="F26" s="305"/>
      <c r="G26" s="305"/>
      <c r="H26" s="305"/>
      <c r="I26" s="305"/>
      <c r="J26" s="305"/>
      <c r="K26" s="195"/>
    </row>
    <row r="27" spans="2:11" ht="12.75" customHeight="1">
      <c r="B27" s="198"/>
      <c r="C27" s="199"/>
      <c r="D27" s="199"/>
      <c r="E27" s="199"/>
      <c r="F27" s="199"/>
      <c r="G27" s="199"/>
      <c r="H27" s="199"/>
      <c r="I27" s="199"/>
      <c r="J27" s="199"/>
      <c r="K27" s="195"/>
    </row>
    <row r="28" spans="2:11" ht="15" customHeight="1">
      <c r="B28" s="198"/>
      <c r="C28" s="199"/>
      <c r="D28" s="305" t="s">
        <v>903</v>
      </c>
      <c r="E28" s="305"/>
      <c r="F28" s="305"/>
      <c r="G28" s="305"/>
      <c r="H28" s="305"/>
      <c r="I28" s="305"/>
      <c r="J28" s="305"/>
      <c r="K28" s="195"/>
    </row>
    <row r="29" spans="2:11" ht="15" customHeight="1">
      <c r="B29" s="198"/>
      <c r="C29" s="199"/>
      <c r="D29" s="305" t="s">
        <v>904</v>
      </c>
      <c r="E29" s="305"/>
      <c r="F29" s="305"/>
      <c r="G29" s="305"/>
      <c r="H29" s="305"/>
      <c r="I29" s="305"/>
      <c r="J29" s="305"/>
      <c r="K29" s="195"/>
    </row>
    <row r="30" spans="2:11" ht="12.75" customHeight="1">
      <c r="B30" s="198"/>
      <c r="C30" s="199"/>
      <c r="D30" s="199"/>
      <c r="E30" s="199"/>
      <c r="F30" s="199"/>
      <c r="G30" s="199"/>
      <c r="H30" s="199"/>
      <c r="I30" s="199"/>
      <c r="J30" s="199"/>
      <c r="K30" s="195"/>
    </row>
    <row r="31" spans="2:11" ht="15" customHeight="1">
      <c r="B31" s="198"/>
      <c r="C31" s="199"/>
      <c r="D31" s="305" t="s">
        <v>905</v>
      </c>
      <c r="E31" s="305"/>
      <c r="F31" s="305"/>
      <c r="G31" s="305"/>
      <c r="H31" s="305"/>
      <c r="I31" s="305"/>
      <c r="J31" s="305"/>
      <c r="K31" s="195"/>
    </row>
    <row r="32" spans="2:11" ht="15" customHeight="1">
      <c r="B32" s="198"/>
      <c r="C32" s="199"/>
      <c r="D32" s="305" t="s">
        <v>906</v>
      </c>
      <c r="E32" s="305"/>
      <c r="F32" s="305"/>
      <c r="G32" s="305"/>
      <c r="H32" s="305"/>
      <c r="I32" s="305"/>
      <c r="J32" s="305"/>
      <c r="K32" s="195"/>
    </row>
    <row r="33" spans="2:11" ht="15" customHeight="1">
      <c r="B33" s="198"/>
      <c r="C33" s="199"/>
      <c r="D33" s="305" t="s">
        <v>907</v>
      </c>
      <c r="E33" s="305"/>
      <c r="F33" s="305"/>
      <c r="G33" s="305"/>
      <c r="H33" s="305"/>
      <c r="I33" s="305"/>
      <c r="J33" s="305"/>
      <c r="K33" s="195"/>
    </row>
    <row r="34" spans="2:11" ht="15" customHeight="1">
      <c r="B34" s="198"/>
      <c r="C34" s="199"/>
      <c r="D34" s="197"/>
      <c r="E34" s="201" t="s">
        <v>108</v>
      </c>
      <c r="F34" s="197"/>
      <c r="G34" s="305" t="s">
        <v>908</v>
      </c>
      <c r="H34" s="305"/>
      <c r="I34" s="305"/>
      <c r="J34" s="305"/>
      <c r="K34" s="195"/>
    </row>
    <row r="35" spans="2:11" ht="30.75" customHeight="1">
      <c r="B35" s="198"/>
      <c r="C35" s="199"/>
      <c r="D35" s="197"/>
      <c r="E35" s="201" t="s">
        <v>909</v>
      </c>
      <c r="F35" s="197"/>
      <c r="G35" s="305" t="s">
        <v>910</v>
      </c>
      <c r="H35" s="305"/>
      <c r="I35" s="305"/>
      <c r="J35" s="305"/>
      <c r="K35" s="195"/>
    </row>
    <row r="36" spans="2:11" ht="15" customHeight="1">
      <c r="B36" s="198"/>
      <c r="C36" s="199"/>
      <c r="D36" s="197"/>
      <c r="E36" s="201" t="s">
        <v>53</v>
      </c>
      <c r="F36" s="197"/>
      <c r="G36" s="305" t="s">
        <v>911</v>
      </c>
      <c r="H36" s="305"/>
      <c r="I36" s="305"/>
      <c r="J36" s="305"/>
      <c r="K36" s="195"/>
    </row>
    <row r="37" spans="2:11" ht="15" customHeight="1">
      <c r="B37" s="198"/>
      <c r="C37" s="199"/>
      <c r="D37" s="197"/>
      <c r="E37" s="201" t="s">
        <v>109</v>
      </c>
      <c r="F37" s="197"/>
      <c r="G37" s="305" t="s">
        <v>912</v>
      </c>
      <c r="H37" s="305"/>
      <c r="I37" s="305"/>
      <c r="J37" s="305"/>
      <c r="K37" s="195"/>
    </row>
    <row r="38" spans="2:11" ht="15" customHeight="1">
      <c r="B38" s="198"/>
      <c r="C38" s="199"/>
      <c r="D38" s="197"/>
      <c r="E38" s="201" t="s">
        <v>110</v>
      </c>
      <c r="F38" s="197"/>
      <c r="G38" s="305" t="s">
        <v>913</v>
      </c>
      <c r="H38" s="305"/>
      <c r="I38" s="305"/>
      <c r="J38" s="305"/>
      <c r="K38" s="195"/>
    </row>
    <row r="39" spans="2:11" ht="15" customHeight="1">
      <c r="B39" s="198"/>
      <c r="C39" s="199"/>
      <c r="D39" s="197"/>
      <c r="E39" s="201" t="s">
        <v>111</v>
      </c>
      <c r="F39" s="197"/>
      <c r="G39" s="305" t="s">
        <v>914</v>
      </c>
      <c r="H39" s="305"/>
      <c r="I39" s="305"/>
      <c r="J39" s="305"/>
      <c r="K39" s="195"/>
    </row>
    <row r="40" spans="2:11" ht="15" customHeight="1">
      <c r="B40" s="198"/>
      <c r="C40" s="199"/>
      <c r="D40" s="197"/>
      <c r="E40" s="201" t="s">
        <v>915</v>
      </c>
      <c r="F40" s="197"/>
      <c r="G40" s="305" t="s">
        <v>916</v>
      </c>
      <c r="H40" s="305"/>
      <c r="I40" s="305"/>
      <c r="J40" s="305"/>
      <c r="K40" s="195"/>
    </row>
    <row r="41" spans="2:11" ht="15" customHeight="1">
      <c r="B41" s="198"/>
      <c r="C41" s="199"/>
      <c r="D41" s="197"/>
      <c r="E41" s="201"/>
      <c r="F41" s="197"/>
      <c r="G41" s="305" t="s">
        <v>917</v>
      </c>
      <c r="H41" s="305"/>
      <c r="I41" s="305"/>
      <c r="J41" s="305"/>
      <c r="K41" s="195"/>
    </row>
    <row r="42" spans="2:11" ht="15" customHeight="1">
      <c r="B42" s="198"/>
      <c r="C42" s="199"/>
      <c r="D42" s="197"/>
      <c r="E42" s="201" t="s">
        <v>918</v>
      </c>
      <c r="F42" s="197"/>
      <c r="G42" s="305" t="s">
        <v>919</v>
      </c>
      <c r="H42" s="305"/>
      <c r="I42" s="305"/>
      <c r="J42" s="305"/>
      <c r="K42" s="195"/>
    </row>
    <row r="43" spans="2:11" ht="15" customHeight="1">
      <c r="B43" s="198"/>
      <c r="C43" s="199"/>
      <c r="D43" s="197"/>
      <c r="E43" s="201" t="s">
        <v>114</v>
      </c>
      <c r="F43" s="197"/>
      <c r="G43" s="305" t="s">
        <v>920</v>
      </c>
      <c r="H43" s="305"/>
      <c r="I43" s="305"/>
      <c r="J43" s="305"/>
      <c r="K43" s="195"/>
    </row>
    <row r="44" spans="2:11" ht="12.75" customHeight="1">
      <c r="B44" s="198"/>
      <c r="C44" s="199"/>
      <c r="D44" s="197"/>
      <c r="E44" s="197"/>
      <c r="F44" s="197"/>
      <c r="G44" s="197"/>
      <c r="H44" s="197"/>
      <c r="I44" s="197"/>
      <c r="J44" s="197"/>
      <c r="K44" s="195"/>
    </row>
    <row r="45" spans="2:11" ht="15" customHeight="1">
      <c r="B45" s="198"/>
      <c r="C45" s="199"/>
      <c r="D45" s="305" t="s">
        <v>921</v>
      </c>
      <c r="E45" s="305"/>
      <c r="F45" s="305"/>
      <c r="G45" s="305"/>
      <c r="H45" s="305"/>
      <c r="I45" s="305"/>
      <c r="J45" s="305"/>
      <c r="K45" s="195"/>
    </row>
    <row r="46" spans="2:11" ht="15" customHeight="1">
      <c r="B46" s="198"/>
      <c r="C46" s="199"/>
      <c r="D46" s="199"/>
      <c r="E46" s="305" t="s">
        <v>922</v>
      </c>
      <c r="F46" s="305"/>
      <c r="G46" s="305"/>
      <c r="H46" s="305"/>
      <c r="I46" s="305"/>
      <c r="J46" s="305"/>
      <c r="K46" s="195"/>
    </row>
    <row r="47" spans="2:11" ht="15" customHeight="1">
      <c r="B47" s="198"/>
      <c r="C47" s="199"/>
      <c r="D47" s="199"/>
      <c r="E47" s="305" t="s">
        <v>923</v>
      </c>
      <c r="F47" s="305"/>
      <c r="G47" s="305"/>
      <c r="H47" s="305"/>
      <c r="I47" s="305"/>
      <c r="J47" s="305"/>
      <c r="K47" s="195"/>
    </row>
    <row r="48" spans="2:11" ht="15" customHeight="1">
      <c r="B48" s="198"/>
      <c r="C48" s="199"/>
      <c r="D48" s="199"/>
      <c r="E48" s="305" t="s">
        <v>924</v>
      </c>
      <c r="F48" s="305"/>
      <c r="G48" s="305"/>
      <c r="H48" s="305"/>
      <c r="I48" s="305"/>
      <c r="J48" s="305"/>
      <c r="K48" s="195"/>
    </row>
    <row r="49" spans="2:11" ht="15" customHeight="1">
      <c r="B49" s="198"/>
      <c r="C49" s="199"/>
      <c r="D49" s="305" t="s">
        <v>925</v>
      </c>
      <c r="E49" s="305"/>
      <c r="F49" s="305"/>
      <c r="G49" s="305"/>
      <c r="H49" s="305"/>
      <c r="I49" s="305"/>
      <c r="J49" s="305"/>
      <c r="K49" s="195"/>
    </row>
    <row r="50" spans="2:11" ht="25.5" customHeight="1">
      <c r="B50" s="194"/>
      <c r="C50" s="308" t="s">
        <v>926</v>
      </c>
      <c r="D50" s="308"/>
      <c r="E50" s="308"/>
      <c r="F50" s="308"/>
      <c r="G50" s="308"/>
      <c r="H50" s="308"/>
      <c r="I50" s="308"/>
      <c r="J50" s="308"/>
      <c r="K50" s="195"/>
    </row>
    <row r="51" spans="2:11" ht="5.25" customHeight="1">
      <c r="B51" s="194"/>
      <c r="C51" s="196"/>
      <c r="D51" s="196"/>
      <c r="E51" s="196"/>
      <c r="F51" s="196"/>
      <c r="G51" s="196"/>
      <c r="H51" s="196"/>
      <c r="I51" s="196"/>
      <c r="J51" s="196"/>
      <c r="K51" s="195"/>
    </row>
    <row r="52" spans="2:11" ht="15" customHeight="1">
      <c r="B52" s="194"/>
      <c r="C52" s="305" t="s">
        <v>927</v>
      </c>
      <c r="D52" s="305"/>
      <c r="E52" s="305"/>
      <c r="F52" s="305"/>
      <c r="G52" s="305"/>
      <c r="H52" s="305"/>
      <c r="I52" s="305"/>
      <c r="J52" s="305"/>
      <c r="K52" s="195"/>
    </row>
    <row r="53" spans="2:11" ht="15" customHeight="1">
      <c r="B53" s="194"/>
      <c r="C53" s="305" t="s">
        <v>928</v>
      </c>
      <c r="D53" s="305"/>
      <c r="E53" s="305"/>
      <c r="F53" s="305"/>
      <c r="G53" s="305"/>
      <c r="H53" s="305"/>
      <c r="I53" s="305"/>
      <c r="J53" s="305"/>
      <c r="K53" s="195"/>
    </row>
    <row r="54" spans="2:11" ht="12.75" customHeight="1">
      <c r="B54" s="194"/>
      <c r="C54" s="197"/>
      <c r="D54" s="197"/>
      <c r="E54" s="197"/>
      <c r="F54" s="197"/>
      <c r="G54" s="197"/>
      <c r="H54" s="197"/>
      <c r="I54" s="197"/>
      <c r="J54" s="197"/>
      <c r="K54" s="195"/>
    </row>
    <row r="55" spans="2:11" ht="15" customHeight="1">
      <c r="B55" s="194"/>
      <c r="C55" s="305" t="s">
        <v>929</v>
      </c>
      <c r="D55" s="305"/>
      <c r="E55" s="305"/>
      <c r="F55" s="305"/>
      <c r="G55" s="305"/>
      <c r="H55" s="305"/>
      <c r="I55" s="305"/>
      <c r="J55" s="305"/>
      <c r="K55" s="195"/>
    </row>
    <row r="56" spans="2:11" ht="15" customHeight="1">
      <c r="B56" s="194"/>
      <c r="C56" s="199"/>
      <c r="D56" s="305" t="s">
        <v>930</v>
      </c>
      <c r="E56" s="305"/>
      <c r="F56" s="305"/>
      <c r="G56" s="305"/>
      <c r="H56" s="305"/>
      <c r="I56" s="305"/>
      <c r="J56" s="305"/>
      <c r="K56" s="195"/>
    </row>
    <row r="57" spans="2:11" ht="15" customHeight="1">
      <c r="B57" s="194"/>
      <c r="C57" s="199"/>
      <c r="D57" s="305" t="s">
        <v>931</v>
      </c>
      <c r="E57" s="305"/>
      <c r="F57" s="305"/>
      <c r="G57" s="305"/>
      <c r="H57" s="305"/>
      <c r="I57" s="305"/>
      <c r="J57" s="305"/>
      <c r="K57" s="195"/>
    </row>
    <row r="58" spans="2:11" ht="15" customHeight="1">
      <c r="B58" s="194"/>
      <c r="C58" s="199"/>
      <c r="D58" s="305" t="s">
        <v>932</v>
      </c>
      <c r="E58" s="305"/>
      <c r="F58" s="305"/>
      <c r="G58" s="305"/>
      <c r="H58" s="305"/>
      <c r="I58" s="305"/>
      <c r="J58" s="305"/>
      <c r="K58" s="195"/>
    </row>
    <row r="59" spans="2:11" ht="15" customHeight="1">
      <c r="B59" s="194"/>
      <c r="C59" s="199"/>
      <c r="D59" s="305" t="s">
        <v>933</v>
      </c>
      <c r="E59" s="305"/>
      <c r="F59" s="305"/>
      <c r="G59" s="305"/>
      <c r="H59" s="305"/>
      <c r="I59" s="305"/>
      <c r="J59" s="305"/>
      <c r="K59" s="195"/>
    </row>
    <row r="60" spans="2:11" ht="15" customHeight="1">
      <c r="B60" s="194"/>
      <c r="C60" s="199"/>
      <c r="D60" s="307" t="s">
        <v>934</v>
      </c>
      <c r="E60" s="307"/>
      <c r="F60" s="307"/>
      <c r="G60" s="307"/>
      <c r="H60" s="307"/>
      <c r="I60" s="307"/>
      <c r="J60" s="307"/>
      <c r="K60" s="195"/>
    </row>
    <row r="61" spans="2:11" ht="15" customHeight="1">
      <c r="B61" s="194"/>
      <c r="C61" s="199"/>
      <c r="D61" s="305" t="s">
        <v>935</v>
      </c>
      <c r="E61" s="305"/>
      <c r="F61" s="305"/>
      <c r="G61" s="305"/>
      <c r="H61" s="305"/>
      <c r="I61" s="305"/>
      <c r="J61" s="305"/>
      <c r="K61" s="195"/>
    </row>
    <row r="62" spans="2:11" ht="12.75" customHeight="1">
      <c r="B62" s="194"/>
      <c r="C62" s="199"/>
      <c r="D62" s="199"/>
      <c r="E62" s="202"/>
      <c r="F62" s="199"/>
      <c r="G62" s="199"/>
      <c r="H62" s="199"/>
      <c r="I62" s="199"/>
      <c r="J62" s="199"/>
      <c r="K62" s="195"/>
    </row>
    <row r="63" spans="2:11" ht="15" customHeight="1">
      <c r="B63" s="194"/>
      <c r="C63" s="199"/>
      <c r="D63" s="305" t="s">
        <v>936</v>
      </c>
      <c r="E63" s="305"/>
      <c r="F63" s="305"/>
      <c r="G63" s="305"/>
      <c r="H63" s="305"/>
      <c r="I63" s="305"/>
      <c r="J63" s="305"/>
      <c r="K63" s="195"/>
    </row>
    <row r="64" spans="2:11" ht="15" customHeight="1">
      <c r="B64" s="194"/>
      <c r="C64" s="199"/>
      <c r="D64" s="307" t="s">
        <v>937</v>
      </c>
      <c r="E64" s="307"/>
      <c r="F64" s="307"/>
      <c r="G64" s="307"/>
      <c r="H64" s="307"/>
      <c r="I64" s="307"/>
      <c r="J64" s="307"/>
      <c r="K64" s="195"/>
    </row>
    <row r="65" spans="2:11" ht="15" customHeight="1">
      <c r="B65" s="194"/>
      <c r="C65" s="199"/>
      <c r="D65" s="305" t="s">
        <v>938</v>
      </c>
      <c r="E65" s="305"/>
      <c r="F65" s="305"/>
      <c r="G65" s="305"/>
      <c r="H65" s="305"/>
      <c r="I65" s="305"/>
      <c r="J65" s="305"/>
      <c r="K65" s="195"/>
    </row>
    <row r="66" spans="2:11" ht="15" customHeight="1">
      <c r="B66" s="194"/>
      <c r="C66" s="199"/>
      <c r="D66" s="305" t="s">
        <v>939</v>
      </c>
      <c r="E66" s="305"/>
      <c r="F66" s="305"/>
      <c r="G66" s="305"/>
      <c r="H66" s="305"/>
      <c r="I66" s="305"/>
      <c r="J66" s="305"/>
      <c r="K66" s="195"/>
    </row>
    <row r="67" spans="2:11" ht="15" customHeight="1">
      <c r="B67" s="194"/>
      <c r="C67" s="199"/>
      <c r="D67" s="305" t="s">
        <v>940</v>
      </c>
      <c r="E67" s="305"/>
      <c r="F67" s="305"/>
      <c r="G67" s="305"/>
      <c r="H67" s="305"/>
      <c r="I67" s="305"/>
      <c r="J67" s="305"/>
      <c r="K67" s="195"/>
    </row>
    <row r="68" spans="2:11" ht="15" customHeight="1">
      <c r="B68" s="194"/>
      <c r="C68" s="199"/>
      <c r="D68" s="305" t="s">
        <v>941</v>
      </c>
      <c r="E68" s="305"/>
      <c r="F68" s="305"/>
      <c r="G68" s="305"/>
      <c r="H68" s="305"/>
      <c r="I68" s="305"/>
      <c r="J68" s="305"/>
      <c r="K68" s="195"/>
    </row>
    <row r="69" spans="2:11" ht="12.7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2:11" ht="18.75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7"/>
    </row>
    <row r="71" spans="2:11" ht="18.75" customHeight="1"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2:11" ht="7.5" customHeight="1">
      <c r="B72" s="208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45" customHeight="1">
      <c r="B73" s="211"/>
      <c r="C73" s="306" t="s">
        <v>878</v>
      </c>
      <c r="D73" s="306"/>
      <c r="E73" s="306"/>
      <c r="F73" s="306"/>
      <c r="G73" s="306"/>
      <c r="H73" s="306"/>
      <c r="I73" s="306"/>
      <c r="J73" s="306"/>
      <c r="K73" s="212"/>
    </row>
    <row r="74" spans="2:11" ht="17.25" customHeight="1">
      <c r="B74" s="211"/>
      <c r="C74" s="213" t="s">
        <v>942</v>
      </c>
      <c r="D74" s="213"/>
      <c r="E74" s="213"/>
      <c r="F74" s="213" t="s">
        <v>943</v>
      </c>
      <c r="G74" s="214"/>
      <c r="H74" s="213" t="s">
        <v>109</v>
      </c>
      <c r="I74" s="213" t="s">
        <v>57</v>
      </c>
      <c r="J74" s="213" t="s">
        <v>944</v>
      </c>
      <c r="K74" s="212"/>
    </row>
    <row r="75" spans="2:11" ht="17.25" customHeight="1">
      <c r="B75" s="211"/>
      <c r="C75" s="215" t="s">
        <v>945</v>
      </c>
      <c r="D75" s="215"/>
      <c r="E75" s="215"/>
      <c r="F75" s="216" t="s">
        <v>946</v>
      </c>
      <c r="G75" s="217"/>
      <c r="H75" s="215"/>
      <c r="I75" s="215"/>
      <c r="J75" s="215" t="s">
        <v>947</v>
      </c>
      <c r="K75" s="212"/>
    </row>
    <row r="76" spans="2:11" ht="5.25" customHeight="1">
      <c r="B76" s="211"/>
      <c r="C76" s="218"/>
      <c r="D76" s="218"/>
      <c r="E76" s="218"/>
      <c r="F76" s="218"/>
      <c r="G76" s="219"/>
      <c r="H76" s="218"/>
      <c r="I76" s="218"/>
      <c r="J76" s="218"/>
      <c r="K76" s="212"/>
    </row>
    <row r="77" spans="2:11" ht="15" customHeight="1">
      <c r="B77" s="211"/>
      <c r="C77" s="201" t="s">
        <v>53</v>
      </c>
      <c r="D77" s="218"/>
      <c r="E77" s="218"/>
      <c r="F77" s="220" t="s">
        <v>948</v>
      </c>
      <c r="G77" s="219"/>
      <c r="H77" s="201" t="s">
        <v>949</v>
      </c>
      <c r="I77" s="201" t="s">
        <v>950</v>
      </c>
      <c r="J77" s="201">
        <v>20</v>
      </c>
      <c r="K77" s="212"/>
    </row>
    <row r="78" spans="2:11" ht="15" customHeight="1">
      <c r="B78" s="211"/>
      <c r="C78" s="201" t="s">
        <v>951</v>
      </c>
      <c r="D78" s="201"/>
      <c r="E78" s="201"/>
      <c r="F78" s="220" t="s">
        <v>948</v>
      </c>
      <c r="G78" s="219"/>
      <c r="H78" s="201" t="s">
        <v>952</v>
      </c>
      <c r="I78" s="201" t="s">
        <v>950</v>
      </c>
      <c r="J78" s="201">
        <v>120</v>
      </c>
      <c r="K78" s="212"/>
    </row>
    <row r="79" spans="2:11" ht="15" customHeight="1">
      <c r="B79" s="221"/>
      <c r="C79" s="201" t="s">
        <v>953</v>
      </c>
      <c r="D79" s="201"/>
      <c r="E79" s="201"/>
      <c r="F79" s="220" t="s">
        <v>954</v>
      </c>
      <c r="G79" s="219"/>
      <c r="H79" s="201" t="s">
        <v>955</v>
      </c>
      <c r="I79" s="201" t="s">
        <v>950</v>
      </c>
      <c r="J79" s="201">
        <v>50</v>
      </c>
      <c r="K79" s="212"/>
    </row>
    <row r="80" spans="2:11" ht="15" customHeight="1">
      <c r="B80" s="221"/>
      <c r="C80" s="201" t="s">
        <v>956</v>
      </c>
      <c r="D80" s="201"/>
      <c r="E80" s="201"/>
      <c r="F80" s="220" t="s">
        <v>948</v>
      </c>
      <c r="G80" s="219"/>
      <c r="H80" s="201" t="s">
        <v>957</v>
      </c>
      <c r="I80" s="201" t="s">
        <v>958</v>
      </c>
      <c r="J80" s="201"/>
      <c r="K80" s="212"/>
    </row>
    <row r="81" spans="2:11" ht="15" customHeight="1">
      <c r="B81" s="221"/>
      <c r="C81" s="222" t="s">
        <v>959</v>
      </c>
      <c r="D81" s="222"/>
      <c r="E81" s="222"/>
      <c r="F81" s="223" t="s">
        <v>954</v>
      </c>
      <c r="G81" s="222"/>
      <c r="H81" s="222" t="s">
        <v>960</v>
      </c>
      <c r="I81" s="222" t="s">
        <v>950</v>
      </c>
      <c r="J81" s="222">
        <v>15</v>
      </c>
      <c r="K81" s="212"/>
    </row>
    <row r="82" spans="2:11" ht="15" customHeight="1">
      <c r="B82" s="221"/>
      <c r="C82" s="222" t="s">
        <v>961</v>
      </c>
      <c r="D82" s="222"/>
      <c r="E82" s="222"/>
      <c r="F82" s="223" t="s">
        <v>954</v>
      </c>
      <c r="G82" s="222"/>
      <c r="H82" s="222" t="s">
        <v>962</v>
      </c>
      <c r="I82" s="222" t="s">
        <v>950</v>
      </c>
      <c r="J82" s="222">
        <v>15</v>
      </c>
      <c r="K82" s="212"/>
    </row>
    <row r="83" spans="2:11" ht="15" customHeight="1">
      <c r="B83" s="221"/>
      <c r="C83" s="222" t="s">
        <v>963</v>
      </c>
      <c r="D83" s="222"/>
      <c r="E83" s="222"/>
      <c r="F83" s="223" t="s">
        <v>954</v>
      </c>
      <c r="G83" s="222"/>
      <c r="H83" s="222" t="s">
        <v>964</v>
      </c>
      <c r="I83" s="222" t="s">
        <v>950</v>
      </c>
      <c r="J83" s="222">
        <v>20</v>
      </c>
      <c r="K83" s="212"/>
    </row>
    <row r="84" spans="2:11" ht="15" customHeight="1">
      <c r="B84" s="221"/>
      <c r="C84" s="222" t="s">
        <v>965</v>
      </c>
      <c r="D84" s="222"/>
      <c r="E84" s="222"/>
      <c r="F84" s="223" t="s">
        <v>954</v>
      </c>
      <c r="G84" s="222"/>
      <c r="H84" s="222" t="s">
        <v>966</v>
      </c>
      <c r="I84" s="222" t="s">
        <v>950</v>
      </c>
      <c r="J84" s="222">
        <v>20</v>
      </c>
      <c r="K84" s="212"/>
    </row>
    <row r="85" spans="2:11" ht="15" customHeight="1">
      <c r="B85" s="221"/>
      <c r="C85" s="201" t="s">
        <v>967</v>
      </c>
      <c r="D85" s="201"/>
      <c r="E85" s="201"/>
      <c r="F85" s="220" t="s">
        <v>954</v>
      </c>
      <c r="G85" s="219"/>
      <c r="H85" s="201" t="s">
        <v>968</v>
      </c>
      <c r="I85" s="201" t="s">
        <v>950</v>
      </c>
      <c r="J85" s="201">
        <v>50</v>
      </c>
      <c r="K85" s="212"/>
    </row>
    <row r="86" spans="2:11" ht="15" customHeight="1">
      <c r="B86" s="221"/>
      <c r="C86" s="201" t="s">
        <v>969</v>
      </c>
      <c r="D86" s="201"/>
      <c r="E86" s="201"/>
      <c r="F86" s="220" t="s">
        <v>954</v>
      </c>
      <c r="G86" s="219"/>
      <c r="H86" s="201" t="s">
        <v>970</v>
      </c>
      <c r="I86" s="201" t="s">
        <v>950</v>
      </c>
      <c r="J86" s="201">
        <v>20</v>
      </c>
      <c r="K86" s="212"/>
    </row>
    <row r="87" spans="2:11" ht="15" customHeight="1">
      <c r="B87" s="221"/>
      <c r="C87" s="201" t="s">
        <v>971</v>
      </c>
      <c r="D87" s="201"/>
      <c r="E87" s="201"/>
      <c r="F87" s="220" t="s">
        <v>954</v>
      </c>
      <c r="G87" s="219"/>
      <c r="H87" s="201" t="s">
        <v>972</v>
      </c>
      <c r="I87" s="201" t="s">
        <v>950</v>
      </c>
      <c r="J87" s="201">
        <v>20</v>
      </c>
      <c r="K87" s="212"/>
    </row>
    <row r="88" spans="2:11" ht="15" customHeight="1">
      <c r="B88" s="221"/>
      <c r="C88" s="201" t="s">
        <v>973</v>
      </c>
      <c r="D88" s="201"/>
      <c r="E88" s="201"/>
      <c r="F88" s="220" t="s">
        <v>954</v>
      </c>
      <c r="G88" s="219"/>
      <c r="H88" s="201" t="s">
        <v>974</v>
      </c>
      <c r="I88" s="201" t="s">
        <v>950</v>
      </c>
      <c r="J88" s="201">
        <v>50</v>
      </c>
      <c r="K88" s="212"/>
    </row>
    <row r="89" spans="2:11" ht="15" customHeight="1">
      <c r="B89" s="221"/>
      <c r="C89" s="201" t="s">
        <v>975</v>
      </c>
      <c r="D89" s="201"/>
      <c r="E89" s="201"/>
      <c r="F89" s="220" t="s">
        <v>954</v>
      </c>
      <c r="G89" s="219"/>
      <c r="H89" s="201" t="s">
        <v>975</v>
      </c>
      <c r="I89" s="201" t="s">
        <v>950</v>
      </c>
      <c r="J89" s="201">
        <v>50</v>
      </c>
      <c r="K89" s="212"/>
    </row>
    <row r="90" spans="2:11" ht="15" customHeight="1">
      <c r="B90" s="221"/>
      <c r="C90" s="201" t="s">
        <v>115</v>
      </c>
      <c r="D90" s="201"/>
      <c r="E90" s="201"/>
      <c r="F90" s="220" t="s">
        <v>954</v>
      </c>
      <c r="G90" s="219"/>
      <c r="H90" s="201" t="s">
        <v>976</v>
      </c>
      <c r="I90" s="201" t="s">
        <v>950</v>
      </c>
      <c r="J90" s="201">
        <v>255</v>
      </c>
      <c r="K90" s="212"/>
    </row>
    <row r="91" spans="2:11" ht="15" customHeight="1">
      <c r="B91" s="221"/>
      <c r="C91" s="201" t="s">
        <v>977</v>
      </c>
      <c r="D91" s="201"/>
      <c r="E91" s="201"/>
      <c r="F91" s="220" t="s">
        <v>948</v>
      </c>
      <c r="G91" s="219"/>
      <c r="H91" s="201" t="s">
        <v>978</v>
      </c>
      <c r="I91" s="201" t="s">
        <v>979</v>
      </c>
      <c r="J91" s="201"/>
      <c r="K91" s="212"/>
    </row>
    <row r="92" spans="2:11" ht="15" customHeight="1">
      <c r="B92" s="221"/>
      <c r="C92" s="201" t="s">
        <v>980</v>
      </c>
      <c r="D92" s="201"/>
      <c r="E92" s="201"/>
      <c r="F92" s="220" t="s">
        <v>948</v>
      </c>
      <c r="G92" s="219"/>
      <c r="H92" s="201" t="s">
        <v>981</v>
      </c>
      <c r="I92" s="201" t="s">
        <v>982</v>
      </c>
      <c r="J92" s="201"/>
      <c r="K92" s="212"/>
    </row>
    <row r="93" spans="2:11" ht="15" customHeight="1">
      <c r="B93" s="221"/>
      <c r="C93" s="201" t="s">
        <v>983</v>
      </c>
      <c r="D93" s="201"/>
      <c r="E93" s="201"/>
      <c r="F93" s="220" t="s">
        <v>948</v>
      </c>
      <c r="G93" s="219"/>
      <c r="H93" s="201" t="s">
        <v>983</v>
      </c>
      <c r="I93" s="201" t="s">
        <v>982</v>
      </c>
      <c r="J93" s="201"/>
      <c r="K93" s="212"/>
    </row>
    <row r="94" spans="2:11" ht="15" customHeight="1">
      <c r="B94" s="221"/>
      <c r="C94" s="201" t="s">
        <v>38</v>
      </c>
      <c r="D94" s="201"/>
      <c r="E94" s="201"/>
      <c r="F94" s="220" t="s">
        <v>948</v>
      </c>
      <c r="G94" s="219"/>
      <c r="H94" s="201" t="s">
        <v>984</v>
      </c>
      <c r="I94" s="201" t="s">
        <v>982</v>
      </c>
      <c r="J94" s="201"/>
      <c r="K94" s="212"/>
    </row>
    <row r="95" spans="2:11" ht="15" customHeight="1">
      <c r="B95" s="221"/>
      <c r="C95" s="201" t="s">
        <v>48</v>
      </c>
      <c r="D95" s="201"/>
      <c r="E95" s="201"/>
      <c r="F95" s="220" t="s">
        <v>948</v>
      </c>
      <c r="G95" s="219"/>
      <c r="H95" s="201" t="s">
        <v>985</v>
      </c>
      <c r="I95" s="201" t="s">
        <v>982</v>
      </c>
      <c r="J95" s="201"/>
      <c r="K95" s="212"/>
    </row>
    <row r="96" spans="2:11" ht="15" customHeight="1">
      <c r="B96" s="224"/>
      <c r="C96" s="225"/>
      <c r="D96" s="225"/>
      <c r="E96" s="225"/>
      <c r="F96" s="225"/>
      <c r="G96" s="225"/>
      <c r="H96" s="225"/>
      <c r="I96" s="225"/>
      <c r="J96" s="225"/>
      <c r="K96" s="226"/>
    </row>
    <row r="97" spans="2:11" ht="18.75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7"/>
    </row>
    <row r="98" spans="2:11" ht="18.75" customHeight="1">
      <c r="B98" s="207"/>
      <c r="C98" s="207"/>
      <c r="D98" s="207"/>
      <c r="E98" s="207"/>
      <c r="F98" s="207"/>
      <c r="G98" s="207"/>
      <c r="H98" s="207"/>
      <c r="I98" s="207"/>
      <c r="J98" s="207"/>
      <c r="K98" s="207"/>
    </row>
    <row r="99" spans="2:11" ht="7.5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10"/>
    </row>
    <row r="100" spans="2:11" ht="45" customHeight="1">
      <c r="B100" s="211"/>
      <c r="C100" s="306" t="s">
        <v>986</v>
      </c>
      <c r="D100" s="306"/>
      <c r="E100" s="306"/>
      <c r="F100" s="306"/>
      <c r="G100" s="306"/>
      <c r="H100" s="306"/>
      <c r="I100" s="306"/>
      <c r="J100" s="306"/>
      <c r="K100" s="212"/>
    </row>
    <row r="101" spans="2:11" ht="17.25" customHeight="1">
      <c r="B101" s="211"/>
      <c r="C101" s="213" t="s">
        <v>942</v>
      </c>
      <c r="D101" s="213"/>
      <c r="E101" s="213"/>
      <c r="F101" s="213" t="s">
        <v>943</v>
      </c>
      <c r="G101" s="214"/>
      <c r="H101" s="213" t="s">
        <v>109</v>
      </c>
      <c r="I101" s="213" t="s">
        <v>57</v>
      </c>
      <c r="J101" s="213" t="s">
        <v>944</v>
      </c>
      <c r="K101" s="212"/>
    </row>
    <row r="102" spans="2:11" ht="17.25" customHeight="1">
      <c r="B102" s="211"/>
      <c r="C102" s="215" t="s">
        <v>945</v>
      </c>
      <c r="D102" s="215"/>
      <c r="E102" s="215"/>
      <c r="F102" s="216" t="s">
        <v>946</v>
      </c>
      <c r="G102" s="217"/>
      <c r="H102" s="215"/>
      <c r="I102" s="215"/>
      <c r="J102" s="215" t="s">
        <v>947</v>
      </c>
      <c r="K102" s="212"/>
    </row>
    <row r="103" spans="2:11" ht="5.25" customHeight="1">
      <c r="B103" s="211"/>
      <c r="C103" s="213"/>
      <c r="D103" s="213"/>
      <c r="E103" s="213"/>
      <c r="F103" s="213"/>
      <c r="G103" s="229"/>
      <c r="H103" s="213"/>
      <c r="I103" s="213"/>
      <c r="J103" s="213"/>
      <c r="K103" s="212"/>
    </row>
    <row r="104" spans="2:11" ht="15" customHeight="1">
      <c r="B104" s="211"/>
      <c r="C104" s="201" t="s">
        <v>53</v>
      </c>
      <c r="D104" s="218"/>
      <c r="E104" s="218"/>
      <c r="F104" s="220" t="s">
        <v>948</v>
      </c>
      <c r="G104" s="229"/>
      <c r="H104" s="201" t="s">
        <v>987</v>
      </c>
      <c r="I104" s="201" t="s">
        <v>950</v>
      </c>
      <c r="J104" s="201">
        <v>20</v>
      </c>
      <c r="K104" s="212"/>
    </row>
    <row r="105" spans="2:11" ht="15" customHeight="1">
      <c r="B105" s="211"/>
      <c r="C105" s="201" t="s">
        <v>951</v>
      </c>
      <c r="D105" s="201"/>
      <c r="E105" s="201"/>
      <c r="F105" s="220" t="s">
        <v>948</v>
      </c>
      <c r="G105" s="201"/>
      <c r="H105" s="201" t="s">
        <v>987</v>
      </c>
      <c r="I105" s="201" t="s">
        <v>950</v>
      </c>
      <c r="J105" s="201">
        <v>120</v>
      </c>
      <c r="K105" s="212"/>
    </row>
    <row r="106" spans="2:11" ht="15" customHeight="1">
      <c r="B106" s="221"/>
      <c r="C106" s="201" t="s">
        <v>953</v>
      </c>
      <c r="D106" s="201"/>
      <c r="E106" s="201"/>
      <c r="F106" s="220" t="s">
        <v>954</v>
      </c>
      <c r="G106" s="201"/>
      <c r="H106" s="201" t="s">
        <v>987</v>
      </c>
      <c r="I106" s="201" t="s">
        <v>950</v>
      </c>
      <c r="J106" s="201">
        <v>50</v>
      </c>
      <c r="K106" s="212"/>
    </row>
    <row r="107" spans="2:11" ht="15" customHeight="1">
      <c r="B107" s="221"/>
      <c r="C107" s="201" t="s">
        <v>956</v>
      </c>
      <c r="D107" s="201"/>
      <c r="E107" s="201"/>
      <c r="F107" s="220" t="s">
        <v>948</v>
      </c>
      <c r="G107" s="201"/>
      <c r="H107" s="201" t="s">
        <v>987</v>
      </c>
      <c r="I107" s="201" t="s">
        <v>958</v>
      </c>
      <c r="J107" s="201"/>
      <c r="K107" s="212"/>
    </row>
    <row r="108" spans="2:11" ht="15" customHeight="1">
      <c r="B108" s="221"/>
      <c r="C108" s="201" t="s">
        <v>967</v>
      </c>
      <c r="D108" s="201"/>
      <c r="E108" s="201"/>
      <c r="F108" s="220" t="s">
        <v>954</v>
      </c>
      <c r="G108" s="201"/>
      <c r="H108" s="201" t="s">
        <v>987</v>
      </c>
      <c r="I108" s="201" t="s">
        <v>950</v>
      </c>
      <c r="J108" s="201">
        <v>50</v>
      </c>
      <c r="K108" s="212"/>
    </row>
    <row r="109" spans="2:11" ht="15" customHeight="1">
      <c r="B109" s="221"/>
      <c r="C109" s="201" t="s">
        <v>975</v>
      </c>
      <c r="D109" s="201"/>
      <c r="E109" s="201"/>
      <c r="F109" s="220" t="s">
        <v>954</v>
      </c>
      <c r="G109" s="201"/>
      <c r="H109" s="201" t="s">
        <v>987</v>
      </c>
      <c r="I109" s="201" t="s">
        <v>950</v>
      </c>
      <c r="J109" s="201">
        <v>50</v>
      </c>
      <c r="K109" s="212"/>
    </row>
    <row r="110" spans="2:11" ht="15" customHeight="1">
      <c r="B110" s="221"/>
      <c r="C110" s="201" t="s">
        <v>973</v>
      </c>
      <c r="D110" s="201"/>
      <c r="E110" s="201"/>
      <c r="F110" s="220" t="s">
        <v>954</v>
      </c>
      <c r="G110" s="201"/>
      <c r="H110" s="201" t="s">
        <v>987</v>
      </c>
      <c r="I110" s="201" t="s">
        <v>950</v>
      </c>
      <c r="J110" s="201">
        <v>50</v>
      </c>
      <c r="K110" s="212"/>
    </row>
    <row r="111" spans="2:11" ht="15" customHeight="1">
      <c r="B111" s="221"/>
      <c r="C111" s="201" t="s">
        <v>53</v>
      </c>
      <c r="D111" s="201"/>
      <c r="E111" s="201"/>
      <c r="F111" s="220" t="s">
        <v>948</v>
      </c>
      <c r="G111" s="201"/>
      <c r="H111" s="201" t="s">
        <v>988</v>
      </c>
      <c r="I111" s="201" t="s">
        <v>950</v>
      </c>
      <c r="J111" s="201">
        <v>20</v>
      </c>
      <c r="K111" s="212"/>
    </row>
    <row r="112" spans="2:11" ht="15" customHeight="1">
      <c r="B112" s="221"/>
      <c r="C112" s="201" t="s">
        <v>989</v>
      </c>
      <c r="D112" s="201"/>
      <c r="E112" s="201"/>
      <c r="F112" s="220" t="s">
        <v>948</v>
      </c>
      <c r="G112" s="201"/>
      <c r="H112" s="201" t="s">
        <v>990</v>
      </c>
      <c r="I112" s="201" t="s">
        <v>950</v>
      </c>
      <c r="J112" s="201">
        <v>120</v>
      </c>
      <c r="K112" s="212"/>
    </row>
    <row r="113" spans="2:11" ht="15" customHeight="1">
      <c r="B113" s="221"/>
      <c r="C113" s="201" t="s">
        <v>38</v>
      </c>
      <c r="D113" s="201"/>
      <c r="E113" s="201"/>
      <c r="F113" s="220" t="s">
        <v>948</v>
      </c>
      <c r="G113" s="201"/>
      <c r="H113" s="201" t="s">
        <v>991</v>
      </c>
      <c r="I113" s="201" t="s">
        <v>982</v>
      </c>
      <c r="J113" s="201"/>
      <c r="K113" s="212"/>
    </row>
    <row r="114" spans="2:11" ht="15" customHeight="1">
      <c r="B114" s="221"/>
      <c r="C114" s="201" t="s">
        <v>48</v>
      </c>
      <c r="D114" s="201"/>
      <c r="E114" s="201"/>
      <c r="F114" s="220" t="s">
        <v>948</v>
      </c>
      <c r="G114" s="201"/>
      <c r="H114" s="201" t="s">
        <v>992</v>
      </c>
      <c r="I114" s="201" t="s">
        <v>982</v>
      </c>
      <c r="J114" s="201"/>
      <c r="K114" s="212"/>
    </row>
    <row r="115" spans="2:11" ht="15" customHeight="1">
      <c r="B115" s="221"/>
      <c r="C115" s="201" t="s">
        <v>57</v>
      </c>
      <c r="D115" s="201"/>
      <c r="E115" s="201"/>
      <c r="F115" s="220" t="s">
        <v>948</v>
      </c>
      <c r="G115" s="201"/>
      <c r="H115" s="201" t="s">
        <v>993</v>
      </c>
      <c r="I115" s="201" t="s">
        <v>994</v>
      </c>
      <c r="J115" s="201"/>
      <c r="K115" s="212"/>
    </row>
    <row r="116" spans="2:11" ht="15" customHeight="1">
      <c r="B116" s="224"/>
      <c r="C116" s="230"/>
      <c r="D116" s="230"/>
      <c r="E116" s="230"/>
      <c r="F116" s="230"/>
      <c r="G116" s="230"/>
      <c r="H116" s="230"/>
      <c r="I116" s="230"/>
      <c r="J116" s="230"/>
      <c r="K116" s="226"/>
    </row>
    <row r="117" spans="2:11" ht="18.75" customHeight="1">
      <c r="B117" s="231"/>
      <c r="C117" s="197"/>
      <c r="D117" s="197"/>
      <c r="E117" s="197"/>
      <c r="F117" s="232"/>
      <c r="G117" s="197"/>
      <c r="H117" s="197"/>
      <c r="I117" s="197"/>
      <c r="J117" s="197"/>
      <c r="K117" s="231"/>
    </row>
    <row r="118" spans="2:11" ht="18.75" customHeight="1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</row>
    <row r="119" spans="2:11" ht="7.5" customHeight="1">
      <c r="B119" s="233"/>
      <c r="C119" s="234"/>
      <c r="D119" s="234"/>
      <c r="E119" s="234"/>
      <c r="F119" s="234"/>
      <c r="G119" s="234"/>
      <c r="H119" s="234"/>
      <c r="I119" s="234"/>
      <c r="J119" s="234"/>
      <c r="K119" s="235"/>
    </row>
    <row r="120" spans="2:11" ht="45" customHeight="1">
      <c r="B120" s="236"/>
      <c r="C120" s="303" t="s">
        <v>995</v>
      </c>
      <c r="D120" s="303"/>
      <c r="E120" s="303"/>
      <c r="F120" s="303"/>
      <c r="G120" s="303"/>
      <c r="H120" s="303"/>
      <c r="I120" s="303"/>
      <c r="J120" s="303"/>
      <c r="K120" s="237"/>
    </row>
    <row r="121" spans="2:11" ht="17.25" customHeight="1">
      <c r="B121" s="238"/>
      <c r="C121" s="213" t="s">
        <v>942</v>
      </c>
      <c r="D121" s="213"/>
      <c r="E121" s="213"/>
      <c r="F121" s="213" t="s">
        <v>943</v>
      </c>
      <c r="G121" s="214"/>
      <c r="H121" s="213" t="s">
        <v>109</v>
      </c>
      <c r="I121" s="213" t="s">
        <v>57</v>
      </c>
      <c r="J121" s="213" t="s">
        <v>944</v>
      </c>
      <c r="K121" s="239"/>
    </row>
    <row r="122" spans="2:11" ht="17.25" customHeight="1">
      <c r="B122" s="238"/>
      <c r="C122" s="215" t="s">
        <v>945</v>
      </c>
      <c r="D122" s="215"/>
      <c r="E122" s="215"/>
      <c r="F122" s="216" t="s">
        <v>946</v>
      </c>
      <c r="G122" s="217"/>
      <c r="H122" s="215"/>
      <c r="I122" s="215"/>
      <c r="J122" s="215" t="s">
        <v>947</v>
      </c>
      <c r="K122" s="239"/>
    </row>
    <row r="123" spans="2:11" ht="5.25" customHeight="1">
      <c r="B123" s="240"/>
      <c r="C123" s="218"/>
      <c r="D123" s="218"/>
      <c r="E123" s="218"/>
      <c r="F123" s="218"/>
      <c r="G123" s="201"/>
      <c r="H123" s="218"/>
      <c r="I123" s="218"/>
      <c r="J123" s="218"/>
      <c r="K123" s="241"/>
    </row>
    <row r="124" spans="2:11" ht="15" customHeight="1">
      <c r="B124" s="240"/>
      <c r="C124" s="201" t="s">
        <v>951</v>
      </c>
      <c r="D124" s="218"/>
      <c r="E124" s="218"/>
      <c r="F124" s="220" t="s">
        <v>948</v>
      </c>
      <c r="G124" s="201"/>
      <c r="H124" s="201" t="s">
        <v>987</v>
      </c>
      <c r="I124" s="201" t="s">
        <v>950</v>
      </c>
      <c r="J124" s="201">
        <v>120</v>
      </c>
      <c r="K124" s="242"/>
    </row>
    <row r="125" spans="2:11" ht="15" customHeight="1">
      <c r="B125" s="240"/>
      <c r="C125" s="201" t="s">
        <v>996</v>
      </c>
      <c r="D125" s="201"/>
      <c r="E125" s="201"/>
      <c r="F125" s="220" t="s">
        <v>948</v>
      </c>
      <c r="G125" s="201"/>
      <c r="H125" s="201" t="s">
        <v>997</v>
      </c>
      <c r="I125" s="201" t="s">
        <v>950</v>
      </c>
      <c r="J125" s="201" t="s">
        <v>998</v>
      </c>
      <c r="K125" s="242"/>
    </row>
    <row r="126" spans="2:11" ht="15" customHeight="1">
      <c r="B126" s="240"/>
      <c r="C126" s="201" t="s">
        <v>82</v>
      </c>
      <c r="D126" s="201"/>
      <c r="E126" s="201"/>
      <c r="F126" s="220" t="s">
        <v>948</v>
      </c>
      <c r="G126" s="201"/>
      <c r="H126" s="201" t="s">
        <v>999</v>
      </c>
      <c r="I126" s="201" t="s">
        <v>950</v>
      </c>
      <c r="J126" s="201" t="s">
        <v>998</v>
      </c>
      <c r="K126" s="242"/>
    </row>
    <row r="127" spans="2:11" ht="15" customHeight="1">
      <c r="B127" s="240"/>
      <c r="C127" s="201" t="s">
        <v>959</v>
      </c>
      <c r="D127" s="201"/>
      <c r="E127" s="201"/>
      <c r="F127" s="220" t="s">
        <v>954</v>
      </c>
      <c r="G127" s="201"/>
      <c r="H127" s="201" t="s">
        <v>960</v>
      </c>
      <c r="I127" s="201" t="s">
        <v>950</v>
      </c>
      <c r="J127" s="201">
        <v>15</v>
      </c>
      <c r="K127" s="242"/>
    </row>
    <row r="128" spans="2:11" ht="15" customHeight="1">
      <c r="B128" s="240"/>
      <c r="C128" s="222" t="s">
        <v>961</v>
      </c>
      <c r="D128" s="222"/>
      <c r="E128" s="222"/>
      <c r="F128" s="223" t="s">
        <v>954</v>
      </c>
      <c r="G128" s="222"/>
      <c r="H128" s="222" t="s">
        <v>962</v>
      </c>
      <c r="I128" s="222" t="s">
        <v>950</v>
      </c>
      <c r="J128" s="222">
        <v>15</v>
      </c>
      <c r="K128" s="242"/>
    </row>
    <row r="129" spans="2:11" ht="15" customHeight="1">
      <c r="B129" s="240"/>
      <c r="C129" s="222" t="s">
        <v>963</v>
      </c>
      <c r="D129" s="222"/>
      <c r="E129" s="222"/>
      <c r="F129" s="223" t="s">
        <v>954</v>
      </c>
      <c r="G129" s="222"/>
      <c r="H129" s="222" t="s">
        <v>964</v>
      </c>
      <c r="I129" s="222" t="s">
        <v>950</v>
      </c>
      <c r="J129" s="222">
        <v>20</v>
      </c>
      <c r="K129" s="242"/>
    </row>
    <row r="130" spans="2:11" ht="15" customHeight="1">
      <c r="B130" s="240"/>
      <c r="C130" s="222" t="s">
        <v>965</v>
      </c>
      <c r="D130" s="222"/>
      <c r="E130" s="222"/>
      <c r="F130" s="223" t="s">
        <v>954</v>
      </c>
      <c r="G130" s="222"/>
      <c r="H130" s="222" t="s">
        <v>966</v>
      </c>
      <c r="I130" s="222" t="s">
        <v>950</v>
      </c>
      <c r="J130" s="222">
        <v>20</v>
      </c>
      <c r="K130" s="242"/>
    </row>
    <row r="131" spans="2:11" ht="15" customHeight="1">
      <c r="B131" s="240"/>
      <c r="C131" s="201" t="s">
        <v>953</v>
      </c>
      <c r="D131" s="201"/>
      <c r="E131" s="201"/>
      <c r="F131" s="220" t="s">
        <v>954</v>
      </c>
      <c r="G131" s="201"/>
      <c r="H131" s="201" t="s">
        <v>987</v>
      </c>
      <c r="I131" s="201" t="s">
        <v>950</v>
      </c>
      <c r="J131" s="201">
        <v>50</v>
      </c>
      <c r="K131" s="242"/>
    </row>
    <row r="132" spans="2:11" ht="15" customHeight="1">
      <c r="B132" s="240"/>
      <c r="C132" s="201" t="s">
        <v>967</v>
      </c>
      <c r="D132" s="201"/>
      <c r="E132" s="201"/>
      <c r="F132" s="220" t="s">
        <v>954</v>
      </c>
      <c r="G132" s="201"/>
      <c r="H132" s="201" t="s">
        <v>987</v>
      </c>
      <c r="I132" s="201" t="s">
        <v>950</v>
      </c>
      <c r="J132" s="201">
        <v>50</v>
      </c>
      <c r="K132" s="242"/>
    </row>
    <row r="133" spans="2:11" ht="15" customHeight="1">
      <c r="B133" s="240"/>
      <c r="C133" s="201" t="s">
        <v>973</v>
      </c>
      <c r="D133" s="201"/>
      <c r="E133" s="201"/>
      <c r="F133" s="220" t="s">
        <v>954</v>
      </c>
      <c r="G133" s="201"/>
      <c r="H133" s="201" t="s">
        <v>987</v>
      </c>
      <c r="I133" s="201" t="s">
        <v>950</v>
      </c>
      <c r="J133" s="201">
        <v>50</v>
      </c>
      <c r="K133" s="242"/>
    </row>
    <row r="134" spans="2:11" ht="15" customHeight="1">
      <c r="B134" s="240"/>
      <c r="C134" s="201" t="s">
        <v>975</v>
      </c>
      <c r="D134" s="201"/>
      <c r="E134" s="201"/>
      <c r="F134" s="220" t="s">
        <v>954</v>
      </c>
      <c r="G134" s="201"/>
      <c r="H134" s="201" t="s">
        <v>987</v>
      </c>
      <c r="I134" s="201" t="s">
        <v>950</v>
      </c>
      <c r="J134" s="201">
        <v>50</v>
      </c>
      <c r="K134" s="242"/>
    </row>
    <row r="135" spans="2:11" ht="15" customHeight="1">
      <c r="B135" s="240"/>
      <c r="C135" s="201" t="s">
        <v>115</v>
      </c>
      <c r="D135" s="201"/>
      <c r="E135" s="201"/>
      <c r="F135" s="220" t="s">
        <v>954</v>
      </c>
      <c r="G135" s="201"/>
      <c r="H135" s="201" t="s">
        <v>1000</v>
      </c>
      <c r="I135" s="201" t="s">
        <v>950</v>
      </c>
      <c r="J135" s="201">
        <v>255</v>
      </c>
      <c r="K135" s="242"/>
    </row>
    <row r="136" spans="2:11" ht="15" customHeight="1">
      <c r="B136" s="240"/>
      <c r="C136" s="201" t="s">
        <v>977</v>
      </c>
      <c r="D136" s="201"/>
      <c r="E136" s="201"/>
      <c r="F136" s="220" t="s">
        <v>948</v>
      </c>
      <c r="G136" s="201"/>
      <c r="H136" s="201" t="s">
        <v>1001</v>
      </c>
      <c r="I136" s="201" t="s">
        <v>979</v>
      </c>
      <c r="J136" s="201"/>
      <c r="K136" s="242"/>
    </row>
    <row r="137" spans="2:11" ht="15" customHeight="1">
      <c r="B137" s="240"/>
      <c r="C137" s="201" t="s">
        <v>980</v>
      </c>
      <c r="D137" s="201"/>
      <c r="E137" s="201"/>
      <c r="F137" s="220" t="s">
        <v>948</v>
      </c>
      <c r="G137" s="201"/>
      <c r="H137" s="201" t="s">
        <v>1002</v>
      </c>
      <c r="I137" s="201" t="s">
        <v>982</v>
      </c>
      <c r="J137" s="201"/>
      <c r="K137" s="242"/>
    </row>
    <row r="138" spans="2:11" ht="15" customHeight="1">
      <c r="B138" s="240"/>
      <c r="C138" s="201" t="s">
        <v>983</v>
      </c>
      <c r="D138" s="201"/>
      <c r="E138" s="201"/>
      <c r="F138" s="220" t="s">
        <v>948</v>
      </c>
      <c r="G138" s="201"/>
      <c r="H138" s="201" t="s">
        <v>983</v>
      </c>
      <c r="I138" s="201" t="s">
        <v>982</v>
      </c>
      <c r="J138" s="201"/>
      <c r="K138" s="242"/>
    </row>
    <row r="139" spans="2:11" ht="15" customHeight="1">
      <c r="B139" s="240"/>
      <c r="C139" s="201" t="s">
        <v>38</v>
      </c>
      <c r="D139" s="201"/>
      <c r="E139" s="201"/>
      <c r="F139" s="220" t="s">
        <v>948</v>
      </c>
      <c r="G139" s="201"/>
      <c r="H139" s="201" t="s">
        <v>1003</v>
      </c>
      <c r="I139" s="201" t="s">
        <v>982</v>
      </c>
      <c r="J139" s="201"/>
      <c r="K139" s="242"/>
    </row>
    <row r="140" spans="2:11" ht="15" customHeight="1">
      <c r="B140" s="240"/>
      <c r="C140" s="201" t="s">
        <v>1004</v>
      </c>
      <c r="D140" s="201"/>
      <c r="E140" s="201"/>
      <c r="F140" s="220" t="s">
        <v>948</v>
      </c>
      <c r="G140" s="201"/>
      <c r="H140" s="201" t="s">
        <v>1005</v>
      </c>
      <c r="I140" s="201" t="s">
        <v>982</v>
      </c>
      <c r="J140" s="201"/>
      <c r="K140" s="242"/>
    </row>
    <row r="141" spans="2:11" ht="15" customHeight="1">
      <c r="B141" s="243"/>
      <c r="C141" s="244"/>
      <c r="D141" s="244"/>
      <c r="E141" s="244"/>
      <c r="F141" s="244"/>
      <c r="G141" s="244"/>
      <c r="H141" s="244"/>
      <c r="I141" s="244"/>
      <c r="J141" s="244"/>
      <c r="K141" s="245"/>
    </row>
    <row r="142" spans="2:11" ht="18.75" customHeight="1">
      <c r="B142" s="197"/>
      <c r="C142" s="197"/>
      <c r="D142" s="197"/>
      <c r="E142" s="197"/>
      <c r="F142" s="232"/>
      <c r="G142" s="197"/>
      <c r="H142" s="197"/>
      <c r="I142" s="197"/>
      <c r="J142" s="197"/>
      <c r="K142" s="197"/>
    </row>
    <row r="143" spans="2:11" ht="18.75" customHeight="1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</row>
    <row r="144" spans="2:11" ht="7.5" customHeight="1">
      <c r="B144" s="208"/>
      <c r="C144" s="209"/>
      <c r="D144" s="209"/>
      <c r="E144" s="209"/>
      <c r="F144" s="209"/>
      <c r="G144" s="209"/>
      <c r="H144" s="209"/>
      <c r="I144" s="209"/>
      <c r="J144" s="209"/>
      <c r="K144" s="210"/>
    </row>
    <row r="145" spans="2:11" ht="45" customHeight="1">
      <c r="B145" s="211"/>
      <c r="C145" s="306" t="s">
        <v>1006</v>
      </c>
      <c r="D145" s="306"/>
      <c r="E145" s="306"/>
      <c r="F145" s="306"/>
      <c r="G145" s="306"/>
      <c r="H145" s="306"/>
      <c r="I145" s="306"/>
      <c r="J145" s="306"/>
      <c r="K145" s="212"/>
    </row>
    <row r="146" spans="2:11" ht="17.25" customHeight="1">
      <c r="B146" s="211"/>
      <c r="C146" s="213" t="s">
        <v>942</v>
      </c>
      <c r="D146" s="213"/>
      <c r="E146" s="213"/>
      <c r="F146" s="213" t="s">
        <v>943</v>
      </c>
      <c r="G146" s="214"/>
      <c r="H146" s="213" t="s">
        <v>109</v>
      </c>
      <c r="I146" s="213" t="s">
        <v>57</v>
      </c>
      <c r="J146" s="213" t="s">
        <v>944</v>
      </c>
      <c r="K146" s="212"/>
    </row>
    <row r="147" spans="2:11" ht="17.25" customHeight="1">
      <c r="B147" s="211"/>
      <c r="C147" s="215" t="s">
        <v>945</v>
      </c>
      <c r="D147" s="215"/>
      <c r="E147" s="215"/>
      <c r="F147" s="216" t="s">
        <v>946</v>
      </c>
      <c r="G147" s="217"/>
      <c r="H147" s="215"/>
      <c r="I147" s="215"/>
      <c r="J147" s="215" t="s">
        <v>947</v>
      </c>
      <c r="K147" s="212"/>
    </row>
    <row r="148" spans="2:11" ht="5.25" customHeight="1">
      <c r="B148" s="221"/>
      <c r="C148" s="218"/>
      <c r="D148" s="218"/>
      <c r="E148" s="218"/>
      <c r="F148" s="218"/>
      <c r="G148" s="219"/>
      <c r="H148" s="218"/>
      <c r="I148" s="218"/>
      <c r="J148" s="218"/>
      <c r="K148" s="242"/>
    </row>
    <row r="149" spans="2:11" ht="15" customHeight="1">
      <c r="B149" s="221"/>
      <c r="C149" s="246" t="s">
        <v>951</v>
      </c>
      <c r="D149" s="201"/>
      <c r="E149" s="201"/>
      <c r="F149" s="247" t="s">
        <v>948</v>
      </c>
      <c r="G149" s="201"/>
      <c r="H149" s="246" t="s">
        <v>987</v>
      </c>
      <c r="I149" s="246" t="s">
        <v>950</v>
      </c>
      <c r="J149" s="246">
        <v>120</v>
      </c>
      <c r="K149" s="242"/>
    </row>
    <row r="150" spans="2:11" ht="15" customHeight="1">
      <c r="B150" s="221"/>
      <c r="C150" s="246" t="s">
        <v>996</v>
      </c>
      <c r="D150" s="201"/>
      <c r="E150" s="201"/>
      <c r="F150" s="247" t="s">
        <v>948</v>
      </c>
      <c r="G150" s="201"/>
      <c r="H150" s="246" t="s">
        <v>1007</v>
      </c>
      <c r="I150" s="246" t="s">
        <v>950</v>
      </c>
      <c r="J150" s="246" t="s">
        <v>998</v>
      </c>
      <c r="K150" s="242"/>
    </row>
    <row r="151" spans="2:11" ht="15" customHeight="1">
      <c r="B151" s="221"/>
      <c r="C151" s="246" t="s">
        <v>82</v>
      </c>
      <c r="D151" s="201"/>
      <c r="E151" s="201"/>
      <c r="F151" s="247" t="s">
        <v>948</v>
      </c>
      <c r="G151" s="201"/>
      <c r="H151" s="246" t="s">
        <v>1008</v>
      </c>
      <c r="I151" s="246" t="s">
        <v>950</v>
      </c>
      <c r="J151" s="246" t="s">
        <v>998</v>
      </c>
      <c r="K151" s="242"/>
    </row>
    <row r="152" spans="2:11" ht="15" customHeight="1">
      <c r="B152" s="221"/>
      <c r="C152" s="246" t="s">
        <v>953</v>
      </c>
      <c r="D152" s="201"/>
      <c r="E152" s="201"/>
      <c r="F152" s="247" t="s">
        <v>954</v>
      </c>
      <c r="G152" s="201"/>
      <c r="H152" s="246" t="s">
        <v>987</v>
      </c>
      <c r="I152" s="246" t="s">
        <v>950</v>
      </c>
      <c r="J152" s="246">
        <v>50</v>
      </c>
      <c r="K152" s="242"/>
    </row>
    <row r="153" spans="2:11" ht="15" customHeight="1">
      <c r="B153" s="221"/>
      <c r="C153" s="246" t="s">
        <v>956</v>
      </c>
      <c r="D153" s="201"/>
      <c r="E153" s="201"/>
      <c r="F153" s="247" t="s">
        <v>948</v>
      </c>
      <c r="G153" s="201"/>
      <c r="H153" s="246" t="s">
        <v>987</v>
      </c>
      <c r="I153" s="246" t="s">
        <v>958</v>
      </c>
      <c r="J153" s="246"/>
      <c r="K153" s="242"/>
    </row>
    <row r="154" spans="2:11" ht="15" customHeight="1">
      <c r="B154" s="221"/>
      <c r="C154" s="246" t="s">
        <v>967</v>
      </c>
      <c r="D154" s="201"/>
      <c r="E154" s="201"/>
      <c r="F154" s="247" t="s">
        <v>954</v>
      </c>
      <c r="G154" s="201"/>
      <c r="H154" s="246" t="s">
        <v>987</v>
      </c>
      <c r="I154" s="246" t="s">
        <v>950</v>
      </c>
      <c r="J154" s="246">
        <v>50</v>
      </c>
      <c r="K154" s="242"/>
    </row>
    <row r="155" spans="2:11" ht="15" customHeight="1">
      <c r="B155" s="221"/>
      <c r="C155" s="246" t="s">
        <v>975</v>
      </c>
      <c r="D155" s="201"/>
      <c r="E155" s="201"/>
      <c r="F155" s="247" t="s">
        <v>954</v>
      </c>
      <c r="G155" s="201"/>
      <c r="H155" s="246" t="s">
        <v>987</v>
      </c>
      <c r="I155" s="246" t="s">
        <v>950</v>
      </c>
      <c r="J155" s="246">
        <v>50</v>
      </c>
      <c r="K155" s="242"/>
    </row>
    <row r="156" spans="2:11" ht="15" customHeight="1">
      <c r="B156" s="221"/>
      <c r="C156" s="246" t="s">
        <v>973</v>
      </c>
      <c r="D156" s="201"/>
      <c r="E156" s="201"/>
      <c r="F156" s="247" t="s">
        <v>954</v>
      </c>
      <c r="G156" s="201"/>
      <c r="H156" s="246" t="s">
        <v>987</v>
      </c>
      <c r="I156" s="246" t="s">
        <v>950</v>
      </c>
      <c r="J156" s="246">
        <v>50</v>
      </c>
      <c r="K156" s="242"/>
    </row>
    <row r="157" spans="2:11" ht="15" customHeight="1">
      <c r="B157" s="221"/>
      <c r="C157" s="246" t="s">
        <v>94</v>
      </c>
      <c r="D157" s="201"/>
      <c r="E157" s="201"/>
      <c r="F157" s="247" t="s">
        <v>948</v>
      </c>
      <c r="G157" s="201"/>
      <c r="H157" s="246" t="s">
        <v>1009</v>
      </c>
      <c r="I157" s="246" t="s">
        <v>950</v>
      </c>
      <c r="J157" s="246" t="s">
        <v>1010</v>
      </c>
      <c r="K157" s="242"/>
    </row>
    <row r="158" spans="2:11" ht="15" customHeight="1">
      <c r="B158" s="221"/>
      <c r="C158" s="246" t="s">
        <v>1011</v>
      </c>
      <c r="D158" s="201"/>
      <c r="E158" s="201"/>
      <c r="F158" s="247" t="s">
        <v>948</v>
      </c>
      <c r="G158" s="201"/>
      <c r="H158" s="246" t="s">
        <v>1012</v>
      </c>
      <c r="I158" s="246" t="s">
        <v>982</v>
      </c>
      <c r="J158" s="246"/>
      <c r="K158" s="242"/>
    </row>
    <row r="159" spans="2:11" ht="15" customHeight="1">
      <c r="B159" s="248"/>
      <c r="C159" s="230"/>
      <c r="D159" s="230"/>
      <c r="E159" s="230"/>
      <c r="F159" s="230"/>
      <c r="G159" s="230"/>
      <c r="H159" s="230"/>
      <c r="I159" s="230"/>
      <c r="J159" s="230"/>
      <c r="K159" s="249"/>
    </row>
    <row r="160" spans="2:11" ht="18.75" customHeight="1">
      <c r="B160" s="197"/>
      <c r="C160" s="201"/>
      <c r="D160" s="201"/>
      <c r="E160" s="201"/>
      <c r="F160" s="220"/>
      <c r="G160" s="201"/>
      <c r="H160" s="201"/>
      <c r="I160" s="201"/>
      <c r="J160" s="201"/>
      <c r="K160" s="197"/>
    </row>
    <row r="161" spans="2:11" ht="18.75" customHeight="1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03" t="s">
        <v>1013</v>
      </c>
      <c r="D163" s="303"/>
      <c r="E163" s="303"/>
      <c r="F163" s="303"/>
      <c r="G163" s="303"/>
      <c r="H163" s="303"/>
      <c r="I163" s="303"/>
      <c r="J163" s="303"/>
      <c r="K163" s="192"/>
    </row>
    <row r="164" spans="2:11" ht="17.25" customHeight="1">
      <c r="B164" s="191"/>
      <c r="C164" s="213" t="s">
        <v>942</v>
      </c>
      <c r="D164" s="213"/>
      <c r="E164" s="213"/>
      <c r="F164" s="213" t="s">
        <v>943</v>
      </c>
      <c r="G164" s="250"/>
      <c r="H164" s="251" t="s">
        <v>109</v>
      </c>
      <c r="I164" s="251" t="s">
        <v>57</v>
      </c>
      <c r="J164" s="213" t="s">
        <v>944</v>
      </c>
      <c r="K164" s="192"/>
    </row>
    <row r="165" spans="2:11" ht="17.25" customHeight="1">
      <c r="B165" s="194"/>
      <c r="C165" s="215" t="s">
        <v>945</v>
      </c>
      <c r="D165" s="215"/>
      <c r="E165" s="215"/>
      <c r="F165" s="216" t="s">
        <v>946</v>
      </c>
      <c r="G165" s="252"/>
      <c r="H165" s="253"/>
      <c r="I165" s="253"/>
      <c r="J165" s="215" t="s">
        <v>947</v>
      </c>
      <c r="K165" s="195"/>
    </row>
    <row r="166" spans="2:11" ht="5.25" customHeight="1">
      <c r="B166" s="221"/>
      <c r="C166" s="218"/>
      <c r="D166" s="218"/>
      <c r="E166" s="218"/>
      <c r="F166" s="218"/>
      <c r="G166" s="219"/>
      <c r="H166" s="218"/>
      <c r="I166" s="218"/>
      <c r="J166" s="218"/>
      <c r="K166" s="242"/>
    </row>
    <row r="167" spans="2:11" ht="15" customHeight="1">
      <c r="B167" s="221"/>
      <c r="C167" s="201" t="s">
        <v>951</v>
      </c>
      <c r="D167" s="201"/>
      <c r="E167" s="201"/>
      <c r="F167" s="220" t="s">
        <v>948</v>
      </c>
      <c r="G167" s="201"/>
      <c r="H167" s="201" t="s">
        <v>987</v>
      </c>
      <c r="I167" s="201" t="s">
        <v>950</v>
      </c>
      <c r="J167" s="201">
        <v>120</v>
      </c>
      <c r="K167" s="242"/>
    </row>
    <row r="168" spans="2:11" ht="15" customHeight="1">
      <c r="B168" s="221"/>
      <c r="C168" s="201" t="s">
        <v>996</v>
      </c>
      <c r="D168" s="201"/>
      <c r="E168" s="201"/>
      <c r="F168" s="220" t="s">
        <v>948</v>
      </c>
      <c r="G168" s="201"/>
      <c r="H168" s="201" t="s">
        <v>997</v>
      </c>
      <c r="I168" s="201" t="s">
        <v>950</v>
      </c>
      <c r="J168" s="201" t="s">
        <v>998</v>
      </c>
      <c r="K168" s="242"/>
    </row>
    <row r="169" spans="2:11" ht="15" customHeight="1">
      <c r="B169" s="221"/>
      <c r="C169" s="201" t="s">
        <v>82</v>
      </c>
      <c r="D169" s="201"/>
      <c r="E169" s="201"/>
      <c r="F169" s="220" t="s">
        <v>948</v>
      </c>
      <c r="G169" s="201"/>
      <c r="H169" s="201" t="s">
        <v>1014</v>
      </c>
      <c r="I169" s="201" t="s">
        <v>950</v>
      </c>
      <c r="J169" s="201" t="s">
        <v>998</v>
      </c>
      <c r="K169" s="242"/>
    </row>
    <row r="170" spans="2:11" ht="15" customHeight="1">
      <c r="B170" s="221"/>
      <c r="C170" s="201" t="s">
        <v>953</v>
      </c>
      <c r="D170" s="201"/>
      <c r="E170" s="201"/>
      <c r="F170" s="220" t="s">
        <v>954</v>
      </c>
      <c r="G170" s="201"/>
      <c r="H170" s="201" t="s">
        <v>1014</v>
      </c>
      <c r="I170" s="201" t="s">
        <v>950</v>
      </c>
      <c r="J170" s="201">
        <v>50</v>
      </c>
      <c r="K170" s="242"/>
    </row>
    <row r="171" spans="2:11" ht="15" customHeight="1">
      <c r="B171" s="221"/>
      <c r="C171" s="201" t="s">
        <v>956</v>
      </c>
      <c r="D171" s="201"/>
      <c r="E171" s="201"/>
      <c r="F171" s="220" t="s">
        <v>948</v>
      </c>
      <c r="G171" s="201"/>
      <c r="H171" s="201" t="s">
        <v>1014</v>
      </c>
      <c r="I171" s="201" t="s">
        <v>958</v>
      </c>
      <c r="J171" s="201"/>
      <c r="K171" s="242"/>
    </row>
    <row r="172" spans="2:11" ht="15" customHeight="1">
      <c r="B172" s="221"/>
      <c r="C172" s="201" t="s">
        <v>967</v>
      </c>
      <c r="D172" s="201"/>
      <c r="E172" s="201"/>
      <c r="F172" s="220" t="s">
        <v>954</v>
      </c>
      <c r="G172" s="201"/>
      <c r="H172" s="201" t="s">
        <v>1014</v>
      </c>
      <c r="I172" s="201" t="s">
        <v>950</v>
      </c>
      <c r="J172" s="201">
        <v>50</v>
      </c>
      <c r="K172" s="242"/>
    </row>
    <row r="173" spans="2:11" ht="15" customHeight="1">
      <c r="B173" s="221"/>
      <c r="C173" s="201" t="s">
        <v>975</v>
      </c>
      <c r="D173" s="201"/>
      <c r="E173" s="201"/>
      <c r="F173" s="220" t="s">
        <v>954</v>
      </c>
      <c r="G173" s="201"/>
      <c r="H173" s="201" t="s">
        <v>1014</v>
      </c>
      <c r="I173" s="201" t="s">
        <v>950</v>
      </c>
      <c r="J173" s="201">
        <v>50</v>
      </c>
      <c r="K173" s="242"/>
    </row>
    <row r="174" spans="2:11" ht="15" customHeight="1">
      <c r="B174" s="221"/>
      <c r="C174" s="201" t="s">
        <v>973</v>
      </c>
      <c r="D174" s="201"/>
      <c r="E174" s="201"/>
      <c r="F174" s="220" t="s">
        <v>954</v>
      </c>
      <c r="G174" s="201"/>
      <c r="H174" s="201" t="s">
        <v>1014</v>
      </c>
      <c r="I174" s="201" t="s">
        <v>950</v>
      </c>
      <c r="J174" s="201">
        <v>50</v>
      </c>
      <c r="K174" s="242"/>
    </row>
    <row r="175" spans="2:11" ht="15" customHeight="1">
      <c r="B175" s="221"/>
      <c r="C175" s="201" t="s">
        <v>108</v>
      </c>
      <c r="D175" s="201"/>
      <c r="E175" s="201"/>
      <c r="F175" s="220" t="s">
        <v>948</v>
      </c>
      <c r="G175" s="201"/>
      <c r="H175" s="201" t="s">
        <v>1015</v>
      </c>
      <c r="I175" s="201" t="s">
        <v>1016</v>
      </c>
      <c r="J175" s="201"/>
      <c r="K175" s="242"/>
    </row>
    <row r="176" spans="2:11" ht="15" customHeight="1">
      <c r="B176" s="221"/>
      <c r="C176" s="201" t="s">
        <v>57</v>
      </c>
      <c r="D176" s="201"/>
      <c r="E176" s="201"/>
      <c r="F176" s="220" t="s">
        <v>948</v>
      </c>
      <c r="G176" s="201"/>
      <c r="H176" s="201" t="s">
        <v>1017</v>
      </c>
      <c r="I176" s="201" t="s">
        <v>1018</v>
      </c>
      <c r="J176" s="201">
        <v>1</v>
      </c>
      <c r="K176" s="242"/>
    </row>
    <row r="177" spans="2:11" ht="15" customHeight="1">
      <c r="B177" s="221"/>
      <c r="C177" s="201" t="s">
        <v>53</v>
      </c>
      <c r="D177" s="201"/>
      <c r="E177" s="201"/>
      <c r="F177" s="220" t="s">
        <v>948</v>
      </c>
      <c r="G177" s="201"/>
      <c r="H177" s="201" t="s">
        <v>1019</v>
      </c>
      <c r="I177" s="201" t="s">
        <v>950</v>
      </c>
      <c r="J177" s="201">
        <v>20</v>
      </c>
      <c r="K177" s="242"/>
    </row>
    <row r="178" spans="2:11" ht="15" customHeight="1">
      <c r="B178" s="221"/>
      <c r="C178" s="201" t="s">
        <v>109</v>
      </c>
      <c r="D178" s="201"/>
      <c r="E178" s="201"/>
      <c r="F178" s="220" t="s">
        <v>948</v>
      </c>
      <c r="G178" s="201"/>
      <c r="H178" s="201" t="s">
        <v>1020</v>
      </c>
      <c r="I178" s="201" t="s">
        <v>950</v>
      </c>
      <c r="J178" s="201">
        <v>255</v>
      </c>
      <c r="K178" s="242"/>
    </row>
    <row r="179" spans="2:11" ht="15" customHeight="1">
      <c r="B179" s="221"/>
      <c r="C179" s="201" t="s">
        <v>110</v>
      </c>
      <c r="D179" s="201"/>
      <c r="E179" s="201"/>
      <c r="F179" s="220" t="s">
        <v>948</v>
      </c>
      <c r="G179" s="201"/>
      <c r="H179" s="201" t="s">
        <v>913</v>
      </c>
      <c r="I179" s="201" t="s">
        <v>950</v>
      </c>
      <c r="J179" s="201">
        <v>10</v>
      </c>
      <c r="K179" s="242"/>
    </row>
    <row r="180" spans="2:11" ht="15" customHeight="1">
      <c r="B180" s="221"/>
      <c r="C180" s="201" t="s">
        <v>111</v>
      </c>
      <c r="D180" s="201"/>
      <c r="E180" s="201"/>
      <c r="F180" s="220" t="s">
        <v>948</v>
      </c>
      <c r="G180" s="201"/>
      <c r="H180" s="201" t="s">
        <v>1021</v>
      </c>
      <c r="I180" s="201" t="s">
        <v>982</v>
      </c>
      <c r="J180" s="201"/>
      <c r="K180" s="242"/>
    </row>
    <row r="181" spans="2:11" ht="15" customHeight="1">
      <c r="B181" s="221"/>
      <c r="C181" s="201" t="s">
        <v>1022</v>
      </c>
      <c r="D181" s="201"/>
      <c r="E181" s="201"/>
      <c r="F181" s="220" t="s">
        <v>948</v>
      </c>
      <c r="G181" s="201"/>
      <c r="H181" s="201" t="s">
        <v>1023</v>
      </c>
      <c r="I181" s="201" t="s">
        <v>982</v>
      </c>
      <c r="J181" s="201"/>
      <c r="K181" s="242"/>
    </row>
    <row r="182" spans="2:11" ht="15" customHeight="1">
      <c r="B182" s="221"/>
      <c r="C182" s="201" t="s">
        <v>1011</v>
      </c>
      <c r="D182" s="201"/>
      <c r="E182" s="201"/>
      <c r="F182" s="220" t="s">
        <v>948</v>
      </c>
      <c r="G182" s="201"/>
      <c r="H182" s="201" t="s">
        <v>1024</v>
      </c>
      <c r="I182" s="201" t="s">
        <v>982</v>
      </c>
      <c r="J182" s="201"/>
      <c r="K182" s="242"/>
    </row>
    <row r="183" spans="2:11" ht="15" customHeight="1">
      <c r="B183" s="221"/>
      <c r="C183" s="201" t="s">
        <v>114</v>
      </c>
      <c r="D183" s="201"/>
      <c r="E183" s="201"/>
      <c r="F183" s="220" t="s">
        <v>954</v>
      </c>
      <c r="G183" s="201"/>
      <c r="H183" s="201" t="s">
        <v>1025</v>
      </c>
      <c r="I183" s="201" t="s">
        <v>950</v>
      </c>
      <c r="J183" s="201">
        <v>50</v>
      </c>
      <c r="K183" s="242"/>
    </row>
    <row r="184" spans="2:11" ht="15" customHeight="1">
      <c r="B184" s="248"/>
      <c r="C184" s="230"/>
      <c r="D184" s="230"/>
      <c r="E184" s="230"/>
      <c r="F184" s="230"/>
      <c r="G184" s="230"/>
      <c r="H184" s="230"/>
      <c r="I184" s="230"/>
      <c r="J184" s="230"/>
      <c r="K184" s="249"/>
    </row>
    <row r="185" spans="2:11" ht="18.75" customHeight="1">
      <c r="B185" s="197"/>
      <c r="C185" s="201"/>
      <c r="D185" s="201"/>
      <c r="E185" s="201"/>
      <c r="F185" s="220"/>
      <c r="G185" s="201"/>
      <c r="H185" s="201"/>
      <c r="I185" s="201"/>
      <c r="J185" s="201"/>
      <c r="K185" s="197"/>
    </row>
    <row r="186" spans="2:11" ht="18.75" customHeight="1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</row>
    <row r="187" spans="2:11" ht="13.5">
      <c r="B187" s="188"/>
      <c r="C187" s="189"/>
      <c r="D187" s="189"/>
      <c r="E187" s="189"/>
      <c r="F187" s="189"/>
      <c r="G187" s="189"/>
      <c r="H187" s="189"/>
      <c r="I187" s="189"/>
      <c r="J187" s="189"/>
      <c r="K187" s="190"/>
    </row>
    <row r="188" spans="2:11" ht="21">
      <c r="B188" s="191"/>
      <c r="C188" s="303" t="s">
        <v>1026</v>
      </c>
      <c r="D188" s="303"/>
      <c r="E188" s="303"/>
      <c r="F188" s="303"/>
      <c r="G188" s="303"/>
      <c r="H188" s="303"/>
      <c r="I188" s="303"/>
      <c r="J188" s="303"/>
      <c r="K188" s="192"/>
    </row>
    <row r="189" spans="2:11" ht="25.5" customHeight="1">
      <c r="B189" s="191"/>
      <c r="C189" s="254" t="s">
        <v>1027</v>
      </c>
      <c r="D189" s="254"/>
      <c r="E189" s="254"/>
      <c r="F189" s="254" t="s">
        <v>1028</v>
      </c>
      <c r="G189" s="255"/>
      <c r="H189" s="304" t="s">
        <v>1029</v>
      </c>
      <c r="I189" s="304"/>
      <c r="J189" s="304"/>
      <c r="K189" s="192"/>
    </row>
    <row r="190" spans="2:11" ht="5.25" customHeight="1">
      <c r="B190" s="221"/>
      <c r="C190" s="218"/>
      <c r="D190" s="218"/>
      <c r="E190" s="218"/>
      <c r="F190" s="218"/>
      <c r="G190" s="201"/>
      <c r="H190" s="218"/>
      <c r="I190" s="218"/>
      <c r="J190" s="218"/>
      <c r="K190" s="242"/>
    </row>
    <row r="191" spans="2:11" ht="15" customHeight="1">
      <c r="B191" s="221"/>
      <c r="C191" s="201" t="s">
        <v>1030</v>
      </c>
      <c r="D191" s="201"/>
      <c r="E191" s="201"/>
      <c r="F191" s="220" t="s">
        <v>43</v>
      </c>
      <c r="G191" s="201"/>
      <c r="H191" s="302" t="s">
        <v>1031</v>
      </c>
      <c r="I191" s="302"/>
      <c r="J191" s="302"/>
      <c r="K191" s="242"/>
    </row>
    <row r="192" spans="2:11" ht="15" customHeight="1">
      <c r="B192" s="221"/>
      <c r="C192" s="227"/>
      <c r="D192" s="201"/>
      <c r="E192" s="201"/>
      <c r="F192" s="220" t="s">
        <v>44</v>
      </c>
      <c r="G192" s="201"/>
      <c r="H192" s="302" t="s">
        <v>1032</v>
      </c>
      <c r="I192" s="302"/>
      <c r="J192" s="302"/>
      <c r="K192" s="242"/>
    </row>
    <row r="193" spans="2:11" ht="15" customHeight="1">
      <c r="B193" s="221"/>
      <c r="C193" s="227"/>
      <c r="D193" s="201"/>
      <c r="E193" s="201"/>
      <c r="F193" s="220" t="s">
        <v>47</v>
      </c>
      <c r="G193" s="201"/>
      <c r="H193" s="302" t="s">
        <v>1033</v>
      </c>
      <c r="I193" s="302"/>
      <c r="J193" s="302"/>
      <c r="K193" s="242"/>
    </row>
    <row r="194" spans="2:11" ht="15" customHeight="1">
      <c r="B194" s="221"/>
      <c r="C194" s="201"/>
      <c r="D194" s="201"/>
      <c r="E194" s="201"/>
      <c r="F194" s="220" t="s">
        <v>45</v>
      </c>
      <c r="G194" s="201"/>
      <c r="H194" s="302" t="s">
        <v>1034</v>
      </c>
      <c r="I194" s="302"/>
      <c r="J194" s="302"/>
      <c r="K194" s="242"/>
    </row>
    <row r="195" spans="2:11" ht="15" customHeight="1">
      <c r="B195" s="221"/>
      <c r="C195" s="201"/>
      <c r="D195" s="201"/>
      <c r="E195" s="201"/>
      <c r="F195" s="220" t="s">
        <v>46</v>
      </c>
      <c r="G195" s="201"/>
      <c r="H195" s="302" t="s">
        <v>1035</v>
      </c>
      <c r="I195" s="302"/>
      <c r="J195" s="302"/>
      <c r="K195" s="242"/>
    </row>
    <row r="196" spans="2:11" ht="15" customHeight="1">
      <c r="B196" s="221"/>
      <c r="C196" s="201"/>
      <c r="D196" s="201"/>
      <c r="E196" s="201"/>
      <c r="F196" s="220"/>
      <c r="G196" s="201"/>
      <c r="H196" s="201"/>
      <c r="I196" s="201"/>
      <c r="J196" s="201"/>
      <c r="K196" s="242"/>
    </row>
    <row r="197" spans="2:11" ht="15" customHeight="1">
      <c r="B197" s="221"/>
      <c r="C197" s="201" t="s">
        <v>994</v>
      </c>
      <c r="D197" s="201"/>
      <c r="E197" s="201"/>
      <c r="F197" s="220" t="s">
        <v>77</v>
      </c>
      <c r="G197" s="201"/>
      <c r="H197" s="302" t="s">
        <v>1036</v>
      </c>
      <c r="I197" s="302"/>
      <c r="J197" s="302"/>
      <c r="K197" s="242"/>
    </row>
    <row r="198" spans="2:11" ht="15" customHeight="1">
      <c r="B198" s="221"/>
      <c r="C198" s="227"/>
      <c r="D198" s="201"/>
      <c r="E198" s="201"/>
      <c r="F198" s="220" t="s">
        <v>892</v>
      </c>
      <c r="G198" s="201"/>
      <c r="H198" s="302" t="s">
        <v>893</v>
      </c>
      <c r="I198" s="302"/>
      <c r="J198" s="302"/>
      <c r="K198" s="242"/>
    </row>
    <row r="199" spans="2:11" ht="15" customHeight="1">
      <c r="B199" s="221"/>
      <c r="C199" s="201"/>
      <c r="D199" s="201"/>
      <c r="E199" s="201"/>
      <c r="F199" s="220" t="s">
        <v>890</v>
      </c>
      <c r="G199" s="201"/>
      <c r="H199" s="302" t="s">
        <v>1037</v>
      </c>
      <c r="I199" s="302"/>
      <c r="J199" s="302"/>
      <c r="K199" s="242"/>
    </row>
    <row r="200" spans="2:11" ht="15" customHeight="1">
      <c r="B200" s="256"/>
      <c r="C200" s="227"/>
      <c r="D200" s="227"/>
      <c r="E200" s="227"/>
      <c r="F200" s="220" t="s">
        <v>894</v>
      </c>
      <c r="G200" s="206"/>
      <c r="H200" s="301" t="s">
        <v>895</v>
      </c>
      <c r="I200" s="301"/>
      <c r="J200" s="301"/>
      <c r="K200" s="257"/>
    </row>
    <row r="201" spans="2:11" ht="15" customHeight="1">
      <c r="B201" s="256"/>
      <c r="C201" s="227"/>
      <c r="D201" s="227"/>
      <c r="E201" s="227"/>
      <c r="F201" s="220" t="s">
        <v>896</v>
      </c>
      <c r="G201" s="206"/>
      <c r="H201" s="301" t="s">
        <v>1038</v>
      </c>
      <c r="I201" s="301"/>
      <c r="J201" s="301"/>
      <c r="K201" s="257"/>
    </row>
    <row r="202" spans="2:11" ht="15" customHeight="1">
      <c r="B202" s="256"/>
      <c r="C202" s="227"/>
      <c r="D202" s="227"/>
      <c r="E202" s="227"/>
      <c r="F202" s="258"/>
      <c r="G202" s="206"/>
      <c r="H202" s="259"/>
      <c r="I202" s="259"/>
      <c r="J202" s="259"/>
      <c r="K202" s="257"/>
    </row>
    <row r="203" spans="2:11" ht="15" customHeight="1">
      <c r="B203" s="256"/>
      <c r="C203" s="201" t="s">
        <v>1018</v>
      </c>
      <c r="D203" s="227"/>
      <c r="E203" s="227"/>
      <c r="F203" s="220">
        <v>1</v>
      </c>
      <c r="G203" s="206"/>
      <c r="H203" s="301" t="s">
        <v>1039</v>
      </c>
      <c r="I203" s="301"/>
      <c r="J203" s="301"/>
      <c r="K203" s="257"/>
    </row>
    <row r="204" spans="2:11" ht="15" customHeight="1">
      <c r="B204" s="256"/>
      <c r="C204" s="227"/>
      <c r="D204" s="227"/>
      <c r="E204" s="227"/>
      <c r="F204" s="220">
        <v>2</v>
      </c>
      <c r="G204" s="206"/>
      <c r="H204" s="301" t="s">
        <v>1040</v>
      </c>
      <c r="I204" s="301"/>
      <c r="J204" s="301"/>
      <c r="K204" s="257"/>
    </row>
    <row r="205" spans="2:11" ht="15" customHeight="1">
      <c r="B205" s="256"/>
      <c r="C205" s="227"/>
      <c r="D205" s="227"/>
      <c r="E205" s="227"/>
      <c r="F205" s="220">
        <v>3</v>
      </c>
      <c r="G205" s="206"/>
      <c r="H205" s="301" t="s">
        <v>1041</v>
      </c>
      <c r="I205" s="301"/>
      <c r="J205" s="301"/>
      <c r="K205" s="257"/>
    </row>
    <row r="206" spans="2:11" ht="15" customHeight="1">
      <c r="B206" s="256"/>
      <c r="C206" s="227"/>
      <c r="D206" s="227"/>
      <c r="E206" s="227"/>
      <c r="F206" s="220">
        <v>4</v>
      </c>
      <c r="G206" s="206"/>
      <c r="H206" s="301" t="s">
        <v>1042</v>
      </c>
      <c r="I206" s="301"/>
      <c r="J206" s="301"/>
      <c r="K206" s="257"/>
    </row>
    <row r="207" spans="2:11" ht="12.75" customHeight="1">
      <c r="B207" s="260"/>
      <c r="C207" s="261"/>
      <c r="D207" s="261"/>
      <c r="E207" s="261"/>
      <c r="F207" s="261"/>
      <c r="G207" s="261"/>
      <c r="H207" s="261"/>
      <c r="I207" s="261"/>
      <c r="J207" s="261"/>
      <c r="K207" s="26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Krumnikl</cp:lastModifiedBy>
  <dcterms:modified xsi:type="dcterms:W3CDTF">2015-05-21T05:30:14Z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