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035" windowHeight="8955" firstSheet="1" activeTab="1"/>
  </bookViews>
  <sheets>
    <sheet name="Rekapitulace stavby" sheetId="1" state="hidden" r:id="rId1"/>
    <sheet name="1_2013 - Rekonstrukce kan..." sheetId="2" r:id="rId2"/>
  </sheets>
  <definedNames>
    <definedName name="_xlnm.Print_Titles" localSheetId="1">'1_2013 - Rekonstrukce kan...'!$117:$117</definedName>
    <definedName name="_xlnm.Print_Titles" localSheetId="0">'Rekapitulace stavby'!$85:$85</definedName>
    <definedName name="_xlnm.Print_Area" localSheetId="1">'1_2013 - Rekonstrukce kan...'!$C$4:$Q$70,'1_2013 - Rekonstrukce kan...'!$C$76:$Q$102,'1_2013 - Rekonstrukce kan...'!$C$108:$Q$417</definedName>
    <definedName name="_xlnm.Print_Area" localSheetId="0">'Rekapitulace stavby'!$C$4:$AP$70,'Rekapitulace stavby'!$C$76:$AP$92</definedName>
  </definedNames>
  <calcPr calcId="145621" iterateCount="1"/>
</workbook>
</file>

<file path=xl/calcChain.xml><?xml version="1.0" encoding="utf-8"?>
<calcChain xmlns="http://schemas.openxmlformats.org/spreadsheetml/2006/main">
  <c r="O8" i="2" l="1"/>
  <c r="O10" i="2"/>
  <c r="O11" i="2"/>
  <c r="O13" i="2"/>
  <c r="E14" i="2"/>
  <c r="F115" i="2" s="1"/>
  <c r="O14" i="2"/>
  <c r="M27" i="2"/>
  <c r="F78" i="2"/>
  <c r="F80" i="2"/>
  <c r="M80" i="2"/>
  <c r="F82" i="2"/>
  <c r="M82" i="2"/>
  <c r="F83" i="2"/>
  <c r="M83" i="2"/>
  <c r="F110" i="2"/>
  <c r="F112" i="2"/>
  <c r="M112" i="2"/>
  <c r="F114" i="2"/>
  <c r="M114" i="2"/>
  <c r="M115" i="2"/>
  <c r="N121" i="2"/>
  <c r="W121" i="2"/>
  <c r="W120" i="2" s="1"/>
  <c r="Y121" i="2"/>
  <c r="Y120" i="2" s="1"/>
  <c r="AA121" i="2"/>
  <c r="AA120" i="2" s="1"/>
  <c r="BE121" i="2"/>
  <c r="BF121" i="2"/>
  <c r="BG121" i="2"/>
  <c r="BH121" i="2"/>
  <c r="BI121" i="2"/>
  <c r="BK121" i="2"/>
  <c r="BK120" i="2" s="1"/>
  <c r="N123" i="2"/>
  <c r="W123" i="2"/>
  <c r="Y123" i="2"/>
  <c r="AA123" i="2"/>
  <c r="BE123" i="2"/>
  <c r="BF123" i="2"/>
  <c r="BG123" i="2"/>
  <c r="H33" i="2" s="1"/>
  <c r="BB88" i="1" s="1"/>
  <c r="BB87" i="1" s="1"/>
  <c r="BH123" i="2"/>
  <c r="BI123" i="2"/>
  <c r="H35" i="2" s="1"/>
  <c r="BD88" i="1" s="1"/>
  <c r="BD87" i="1" s="1"/>
  <c r="W35" i="1" s="1"/>
  <c r="BK123" i="2"/>
  <c r="N125" i="2"/>
  <c r="W125" i="2"/>
  <c r="Y125" i="2"/>
  <c r="AA125" i="2"/>
  <c r="BE125" i="2"/>
  <c r="BF125" i="2"/>
  <c r="BG125" i="2"/>
  <c r="BH125" i="2"/>
  <c r="BI125" i="2"/>
  <c r="BK125" i="2"/>
  <c r="N127" i="2"/>
  <c r="W127" i="2"/>
  <c r="Y127" i="2"/>
  <c r="AA127" i="2"/>
  <c r="BE127" i="2"/>
  <c r="BF127" i="2"/>
  <c r="BG127" i="2"/>
  <c r="BH127" i="2"/>
  <c r="BI127" i="2"/>
  <c r="BK127" i="2"/>
  <c r="N130" i="2"/>
  <c r="W130" i="2"/>
  <c r="Y130" i="2"/>
  <c r="AA130" i="2"/>
  <c r="BE130" i="2"/>
  <c r="BF130" i="2"/>
  <c r="BG130" i="2"/>
  <c r="BH130" i="2"/>
  <c r="BI130" i="2"/>
  <c r="BK130" i="2"/>
  <c r="N132" i="2"/>
  <c r="W132" i="2"/>
  <c r="Y132" i="2"/>
  <c r="AA132" i="2"/>
  <c r="BE132" i="2"/>
  <c r="BF132" i="2"/>
  <c r="BG132" i="2"/>
  <c r="BH132" i="2"/>
  <c r="BI132" i="2"/>
  <c r="BK132" i="2"/>
  <c r="N134" i="2"/>
  <c r="W134" i="2"/>
  <c r="Y134" i="2"/>
  <c r="AA134" i="2"/>
  <c r="BE134" i="2"/>
  <c r="BF134" i="2"/>
  <c r="BG134" i="2"/>
  <c r="BH134" i="2"/>
  <c r="BI134" i="2"/>
  <c r="BK134" i="2"/>
  <c r="N136" i="2"/>
  <c r="W136" i="2"/>
  <c r="Y136" i="2"/>
  <c r="AA136" i="2"/>
  <c r="BE136" i="2"/>
  <c r="BF136" i="2"/>
  <c r="BG136" i="2"/>
  <c r="BH136" i="2"/>
  <c r="BI136" i="2"/>
  <c r="BK136" i="2"/>
  <c r="N137" i="2"/>
  <c r="W137" i="2"/>
  <c r="Y137" i="2"/>
  <c r="AA137" i="2"/>
  <c r="BE137" i="2"/>
  <c r="BF137" i="2"/>
  <c r="BG137" i="2"/>
  <c r="BH137" i="2"/>
  <c r="BI137" i="2"/>
  <c r="BK137" i="2"/>
  <c r="N139" i="2"/>
  <c r="W139" i="2"/>
  <c r="Y139" i="2"/>
  <c r="AA139" i="2"/>
  <c r="BE139" i="2"/>
  <c r="BF139" i="2"/>
  <c r="BG139" i="2"/>
  <c r="BH139" i="2"/>
  <c r="BI139" i="2"/>
  <c r="BK139" i="2"/>
  <c r="N141" i="2"/>
  <c r="W141" i="2"/>
  <c r="Y141" i="2"/>
  <c r="AA141" i="2"/>
  <c r="BE141" i="2"/>
  <c r="BF141" i="2"/>
  <c r="BG141" i="2"/>
  <c r="BH141" i="2"/>
  <c r="BI141" i="2"/>
  <c r="BK141" i="2"/>
  <c r="N144" i="2"/>
  <c r="W144" i="2"/>
  <c r="Y144" i="2"/>
  <c r="AA144" i="2"/>
  <c r="BE144" i="2"/>
  <c r="BF144" i="2"/>
  <c r="BG144" i="2"/>
  <c r="BH144" i="2"/>
  <c r="BI144" i="2"/>
  <c r="BK144" i="2"/>
  <c r="N146" i="2"/>
  <c r="W146" i="2"/>
  <c r="Y146" i="2"/>
  <c r="AA146" i="2"/>
  <c r="BE146" i="2"/>
  <c r="BF146" i="2"/>
  <c r="BG146" i="2"/>
  <c r="BH146" i="2"/>
  <c r="BI146" i="2"/>
  <c r="BK146" i="2"/>
  <c r="N150" i="2"/>
  <c r="W150" i="2"/>
  <c r="Y150" i="2"/>
  <c r="AA150" i="2"/>
  <c r="BE150" i="2"/>
  <c r="BF150" i="2"/>
  <c r="BG150" i="2"/>
  <c r="BH150" i="2"/>
  <c r="BI150" i="2"/>
  <c r="BK150" i="2"/>
  <c r="N152" i="2"/>
  <c r="W152" i="2"/>
  <c r="Y152" i="2"/>
  <c r="AA152" i="2"/>
  <c r="BE152" i="2"/>
  <c r="BF152" i="2"/>
  <c r="BG152" i="2"/>
  <c r="BH152" i="2"/>
  <c r="BI152" i="2"/>
  <c r="BK152" i="2"/>
  <c r="N155" i="2"/>
  <c r="W155" i="2"/>
  <c r="Y155" i="2"/>
  <c r="AA155" i="2"/>
  <c r="BE155" i="2"/>
  <c r="BF155" i="2"/>
  <c r="BG155" i="2"/>
  <c r="BH155" i="2"/>
  <c r="BI155" i="2"/>
  <c r="BK155" i="2"/>
  <c r="N158" i="2"/>
  <c r="W158" i="2"/>
  <c r="Y158" i="2"/>
  <c r="AA158" i="2"/>
  <c r="BE158" i="2"/>
  <c r="BF158" i="2"/>
  <c r="BG158" i="2"/>
  <c r="BH158" i="2"/>
  <c r="BI158" i="2"/>
  <c r="BK158" i="2"/>
  <c r="N160" i="2"/>
  <c r="W160" i="2"/>
  <c r="Y160" i="2"/>
  <c r="AA160" i="2"/>
  <c r="BE160" i="2"/>
  <c r="BF160" i="2"/>
  <c r="BG160" i="2"/>
  <c r="BH160" i="2"/>
  <c r="BI160" i="2"/>
  <c r="BK160" i="2"/>
  <c r="N163" i="2"/>
  <c r="BE163" i="2" s="1"/>
  <c r="W163" i="2"/>
  <c r="W162" i="2" s="1"/>
  <c r="Y163" i="2"/>
  <c r="AA163" i="2"/>
  <c r="BF163" i="2"/>
  <c r="BG163" i="2"/>
  <c r="BH163" i="2"/>
  <c r="BI163" i="2"/>
  <c r="BK163" i="2"/>
  <c r="N165" i="2"/>
  <c r="W165" i="2"/>
  <c r="Y165" i="2"/>
  <c r="AA165" i="2"/>
  <c r="BE165" i="2"/>
  <c r="BF165" i="2"/>
  <c r="BG165" i="2"/>
  <c r="BH165" i="2"/>
  <c r="BI165" i="2"/>
  <c r="BK165" i="2"/>
  <c r="N167" i="2"/>
  <c r="W167" i="2"/>
  <c r="Y167" i="2"/>
  <c r="AA167" i="2"/>
  <c r="AA162" i="2" s="1"/>
  <c r="BE167" i="2"/>
  <c r="BF167" i="2"/>
  <c r="H32" i="2" s="1"/>
  <c r="BA88" i="1" s="1"/>
  <c r="BA87" i="1" s="1"/>
  <c r="BG167" i="2"/>
  <c r="BH167" i="2"/>
  <c r="H34" i="2" s="1"/>
  <c r="BC88" i="1" s="1"/>
  <c r="BC87" i="1" s="1"/>
  <c r="BI167" i="2"/>
  <c r="BK167" i="2"/>
  <c r="BK162" i="2" s="1"/>
  <c r="N162" i="2" s="1"/>
  <c r="N90" i="2" s="1"/>
  <c r="N169" i="2"/>
  <c r="W169" i="2"/>
  <c r="Y169" i="2"/>
  <c r="AA169" i="2"/>
  <c r="BE169" i="2"/>
  <c r="BF169" i="2"/>
  <c r="BG169" i="2"/>
  <c r="BH169" i="2"/>
  <c r="BI169" i="2"/>
  <c r="BK169" i="2"/>
  <c r="N172" i="2"/>
  <c r="W172" i="2"/>
  <c r="Y172" i="2"/>
  <c r="AA172" i="2"/>
  <c r="BE172" i="2"/>
  <c r="BF172" i="2"/>
  <c r="BG172" i="2"/>
  <c r="BH172" i="2"/>
  <c r="BI172" i="2"/>
  <c r="BK172" i="2"/>
  <c r="N175" i="2"/>
  <c r="W175" i="2"/>
  <c r="Y175" i="2"/>
  <c r="AA175" i="2"/>
  <c r="BE175" i="2"/>
  <c r="BF175" i="2"/>
  <c r="BG175" i="2"/>
  <c r="BH175" i="2"/>
  <c r="BI175" i="2"/>
  <c r="BK175" i="2"/>
  <c r="N178" i="2"/>
  <c r="W178" i="2"/>
  <c r="Y178" i="2"/>
  <c r="Y162" i="2" s="1"/>
  <c r="AA178" i="2"/>
  <c r="BE178" i="2"/>
  <c r="BF178" i="2"/>
  <c r="BG178" i="2"/>
  <c r="BH178" i="2"/>
  <c r="BI178" i="2"/>
  <c r="BK178" i="2"/>
  <c r="N181" i="2"/>
  <c r="W181" i="2"/>
  <c r="Y181" i="2"/>
  <c r="AA181" i="2"/>
  <c r="BE181" i="2"/>
  <c r="BF181" i="2"/>
  <c r="BG181" i="2"/>
  <c r="BH181" i="2"/>
  <c r="BI181" i="2"/>
  <c r="BK181" i="2"/>
  <c r="N184" i="2"/>
  <c r="W184" i="2"/>
  <c r="Y184" i="2"/>
  <c r="AA184" i="2"/>
  <c r="BE184" i="2"/>
  <c r="BF184" i="2"/>
  <c r="BG184" i="2"/>
  <c r="BH184" i="2"/>
  <c r="BI184" i="2"/>
  <c r="BK184" i="2"/>
  <c r="N188" i="2"/>
  <c r="BE188" i="2" s="1"/>
  <c r="W188" i="2"/>
  <c r="W187" i="2" s="1"/>
  <c r="Y188" i="2"/>
  <c r="Y187" i="2" s="1"/>
  <c r="AA188" i="2"/>
  <c r="BF188" i="2"/>
  <c r="BG188" i="2"/>
  <c r="BH188" i="2"/>
  <c r="BI188" i="2"/>
  <c r="BK188" i="2"/>
  <c r="N191" i="2"/>
  <c r="BE191" i="2" s="1"/>
  <c r="W191" i="2"/>
  <c r="Y191" i="2"/>
  <c r="AA191" i="2"/>
  <c r="AA187" i="2" s="1"/>
  <c r="BF191" i="2"/>
  <c r="BG191" i="2"/>
  <c r="BH191" i="2"/>
  <c r="BI191" i="2"/>
  <c r="BK191" i="2"/>
  <c r="BK187" i="2" s="1"/>
  <c r="N194" i="2"/>
  <c r="W194" i="2"/>
  <c r="Y194" i="2"/>
  <c r="AA194" i="2"/>
  <c r="BE194" i="2"/>
  <c r="BF194" i="2"/>
  <c r="BG194" i="2"/>
  <c r="BH194" i="2"/>
  <c r="BI194" i="2"/>
  <c r="BK194" i="2"/>
  <c r="N197" i="2"/>
  <c r="W197" i="2"/>
  <c r="Y197" i="2"/>
  <c r="AA197" i="2"/>
  <c r="BE197" i="2"/>
  <c r="BF197" i="2"/>
  <c r="BG197" i="2"/>
  <c r="BH197" i="2"/>
  <c r="BI197" i="2"/>
  <c r="BK197" i="2"/>
  <c r="N200" i="2"/>
  <c r="W200" i="2"/>
  <c r="Y200" i="2"/>
  <c r="AA200" i="2"/>
  <c r="BE200" i="2"/>
  <c r="BF200" i="2"/>
  <c r="BG200" i="2"/>
  <c r="BH200" i="2"/>
  <c r="BI200" i="2"/>
  <c r="BK200" i="2"/>
  <c r="N203" i="2"/>
  <c r="W203" i="2"/>
  <c r="Y203" i="2"/>
  <c r="AA203" i="2"/>
  <c r="BE203" i="2"/>
  <c r="BF203" i="2"/>
  <c r="BG203" i="2"/>
  <c r="BH203" i="2"/>
  <c r="BI203" i="2"/>
  <c r="BK203" i="2"/>
  <c r="N219" i="2"/>
  <c r="W219" i="2"/>
  <c r="Y219" i="2"/>
  <c r="AA219" i="2"/>
  <c r="BE219" i="2"/>
  <c r="BF219" i="2"/>
  <c r="BG219" i="2"/>
  <c r="BH219" i="2"/>
  <c r="BI219" i="2"/>
  <c r="BK219" i="2"/>
  <c r="N222" i="2"/>
  <c r="W222" i="2"/>
  <c r="Y222" i="2"/>
  <c r="AA222" i="2"/>
  <c r="BE222" i="2"/>
  <c r="BF222" i="2"/>
  <c r="BG222" i="2"/>
  <c r="BH222" i="2"/>
  <c r="BI222" i="2"/>
  <c r="BK222" i="2"/>
  <c r="N225" i="2"/>
  <c r="W225" i="2"/>
  <c r="Y225" i="2"/>
  <c r="AA225" i="2"/>
  <c r="BE225" i="2"/>
  <c r="BF225" i="2"/>
  <c r="BG225" i="2"/>
  <c r="BH225" i="2"/>
  <c r="BI225" i="2"/>
  <c r="BK225" i="2"/>
  <c r="N228" i="2"/>
  <c r="W228" i="2"/>
  <c r="Y228" i="2"/>
  <c r="AA228" i="2"/>
  <c r="BE228" i="2"/>
  <c r="BF228" i="2"/>
  <c r="BG228" i="2"/>
  <c r="BH228" i="2"/>
  <c r="BI228" i="2"/>
  <c r="BK228" i="2"/>
  <c r="N235" i="2"/>
  <c r="W235" i="2"/>
  <c r="Y235" i="2"/>
  <c r="AA235" i="2"/>
  <c r="BE235" i="2"/>
  <c r="BF235" i="2"/>
  <c r="BG235" i="2"/>
  <c r="BH235" i="2"/>
  <c r="BI235" i="2"/>
  <c r="BK235" i="2"/>
  <c r="N238" i="2"/>
  <c r="W238" i="2"/>
  <c r="Y238" i="2"/>
  <c r="AA238" i="2"/>
  <c r="BE238" i="2"/>
  <c r="BF238" i="2"/>
  <c r="BG238" i="2"/>
  <c r="BH238" i="2"/>
  <c r="BI238" i="2"/>
  <c r="BK238" i="2"/>
  <c r="N240" i="2"/>
  <c r="W240" i="2"/>
  <c r="Y240" i="2"/>
  <c r="AA240" i="2"/>
  <c r="BE240" i="2"/>
  <c r="BF240" i="2"/>
  <c r="BG240" i="2"/>
  <c r="BH240" i="2"/>
  <c r="BI240" i="2"/>
  <c r="BK240" i="2"/>
  <c r="N243" i="2"/>
  <c r="W243" i="2"/>
  <c r="Y243" i="2"/>
  <c r="AA243" i="2"/>
  <c r="BE243" i="2"/>
  <c r="BF243" i="2"/>
  <c r="BG243" i="2"/>
  <c r="BH243" i="2"/>
  <c r="BI243" i="2"/>
  <c r="BK243" i="2"/>
  <c r="N244" i="2"/>
  <c r="W244" i="2"/>
  <c r="Y244" i="2"/>
  <c r="AA244" i="2"/>
  <c r="BE244" i="2"/>
  <c r="BF244" i="2"/>
  <c r="BG244" i="2"/>
  <c r="BH244" i="2"/>
  <c r="BI244" i="2"/>
  <c r="BK244" i="2"/>
  <c r="N250" i="2"/>
  <c r="W250" i="2"/>
  <c r="Y250" i="2"/>
  <c r="AA250" i="2"/>
  <c r="BE250" i="2"/>
  <c r="BF250" i="2"/>
  <c r="BG250" i="2"/>
  <c r="BH250" i="2"/>
  <c r="BI250" i="2"/>
  <c r="BK250" i="2"/>
  <c r="N251" i="2"/>
  <c r="W251" i="2"/>
  <c r="Y251" i="2"/>
  <c r="AA251" i="2"/>
  <c r="BE251" i="2"/>
  <c r="BF251" i="2"/>
  <c r="BG251" i="2"/>
  <c r="BH251" i="2"/>
  <c r="BI251" i="2"/>
  <c r="BK251" i="2"/>
  <c r="N253" i="2"/>
  <c r="W253" i="2"/>
  <c r="Y253" i="2"/>
  <c r="AA253" i="2"/>
  <c r="BE253" i="2"/>
  <c r="BF253" i="2"/>
  <c r="BG253" i="2"/>
  <c r="BH253" i="2"/>
  <c r="BI253" i="2"/>
  <c r="BK253" i="2"/>
  <c r="N254" i="2"/>
  <c r="W254" i="2"/>
  <c r="Y254" i="2"/>
  <c r="AA254" i="2"/>
  <c r="BE254" i="2"/>
  <c r="BF254" i="2"/>
  <c r="BG254" i="2"/>
  <c r="BH254" i="2"/>
  <c r="BI254" i="2"/>
  <c r="BK254" i="2"/>
  <c r="N256" i="2"/>
  <c r="W256" i="2"/>
  <c r="Y256" i="2"/>
  <c r="AA256" i="2"/>
  <c r="BE256" i="2"/>
  <c r="BF256" i="2"/>
  <c r="BG256" i="2"/>
  <c r="BH256" i="2"/>
  <c r="BI256" i="2"/>
  <c r="BK256" i="2"/>
  <c r="N259" i="2"/>
  <c r="BE259" i="2" s="1"/>
  <c r="W259" i="2"/>
  <c r="W258" i="2" s="1"/>
  <c r="Y259" i="2"/>
  <c r="AA259" i="2"/>
  <c r="AA258" i="2"/>
  <c r="BF259" i="2"/>
  <c r="BG259" i="2"/>
  <c r="BH259" i="2"/>
  <c r="BI259" i="2"/>
  <c r="BK259" i="2"/>
  <c r="N263" i="2"/>
  <c r="BE263" i="2" s="1"/>
  <c r="W263" i="2"/>
  <c r="Y263" i="2"/>
  <c r="AA263" i="2"/>
  <c r="BF263" i="2"/>
  <c r="BG263" i="2"/>
  <c r="BH263" i="2"/>
  <c r="BI263" i="2"/>
  <c r="BK263" i="2"/>
  <c r="BK258" i="2" s="1"/>
  <c r="N258" i="2" s="1"/>
  <c r="N93" i="2" s="1"/>
  <c r="N265" i="2"/>
  <c r="W265" i="2"/>
  <c r="Y265" i="2"/>
  <c r="Y258" i="2" s="1"/>
  <c r="AA265" i="2"/>
  <c r="BE265" i="2"/>
  <c r="BF265" i="2"/>
  <c r="BG265" i="2"/>
  <c r="BH265" i="2"/>
  <c r="BI265" i="2"/>
  <c r="BK265" i="2"/>
  <c r="N268" i="2"/>
  <c r="W268" i="2"/>
  <c r="Y268" i="2"/>
  <c r="AA268" i="2"/>
  <c r="BE268" i="2"/>
  <c r="BF268" i="2"/>
  <c r="BG268" i="2"/>
  <c r="BH268" i="2"/>
  <c r="BI268" i="2"/>
  <c r="BK268" i="2"/>
  <c r="N275" i="2"/>
  <c r="BE275" i="2" s="1"/>
  <c r="W275" i="2"/>
  <c r="W274" i="2" s="1"/>
  <c r="Y275" i="2"/>
  <c r="AA275" i="2"/>
  <c r="BF275" i="2"/>
  <c r="BG275" i="2"/>
  <c r="BH275" i="2"/>
  <c r="BI275" i="2"/>
  <c r="BK275" i="2"/>
  <c r="N277" i="2"/>
  <c r="W277" i="2"/>
  <c r="Y277" i="2"/>
  <c r="Y274" i="2" s="1"/>
  <c r="AA277" i="2"/>
  <c r="BE277" i="2"/>
  <c r="BF277" i="2"/>
  <c r="BG277" i="2"/>
  <c r="BH277" i="2"/>
  <c r="BI277" i="2"/>
  <c r="BK277" i="2"/>
  <c r="N282" i="2"/>
  <c r="W282" i="2"/>
  <c r="Y282" i="2"/>
  <c r="AA282" i="2"/>
  <c r="BE282" i="2"/>
  <c r="BF282" i="2"/>
  <c r="BG282" i="2"/>
  <c r="BH282" i="2"/>
  <c r="BI282" i="2"/>
  <c r="BK282" i="2"/>
  <c r="N285" i="2"/>
  <c r="W285" i="2"/>
  <c r="Y285" i="2"/>
  <c r="AA285" i="2"/>
  <c r="AA274" i="2" s="1"/>
  <c r="BE285" i="2"/>
  <c r="BF285" i="2"/>
  <c r="BG285" i="2"/>
  <c r="BH285" i="2"/>
  <c r="BI285" i="2"/>
  <c r="BK285" i="2"/>
  <c r="BK274" i="2" s="1"/>
  <c r="N274" i="2" s="1"/>
  <c r="N94" i="2" s="1"/>
  <c r="N289" i="2"/>
  <c r="W289" i="2"/>
  <c r="Y289" i="2"/>
  <c r="AA289" i="2"/>
  <c r="BE289" i="2"/>
  <c r="BF289" i="2"/>
  <c r="BG289" i="2"/>
  <c r="BH289" i="2"/>
  <c r="BI289" i="2"/>
  <c r="BK289" i="2"/>
  <c r="N291" i="2"/>
  <c r="W291" i="2"/>
  <c r="Y291" i="2"/>
  <c r="AA291" i="2"/>
  <c r="BE291" i="2"/>
  <c r="BF291" i="2"/>
  <c r="BG291" i="2"/>
  <c r="BH291" i="2"/>
  <c r="BI291" i="2"/>
  <c r="BK291" i="2"/>
  <c r="N292" i="2"/>
  <c r="W292" i="2"/>
  <c r="Y292" i="2"/>
  <c r="AA292" i="2"/>
  <c r="BE292" i="2"/>
  <c r="BF292" i="2"/>
  <c r="BG292" i="2"/>
  <c r="BH292" i="2"/>
  <c r="BI292" i="2"/>
  <c r="BK292" i="2"/>
  <c r="N293" i="2"/>
  <c r="W293" i="2"/>
  <c r="Y293" i="2"/>
  <c r="AA293" i="2"/>
  <c r="BE293" i="2"/>
  <c r="BF293" i="2"/>
  <c r="BG293" i="2"/>
  <c r="BH293" i="2"/>
  <c r="BI293" i="2"/>
  <c r="BK293" i="2"/>
  <c r="N296" i="2"/>
  <c r="W296" i="2"/>
  <c r="Y296" i="2"/>
  <c r="AA296" i="2"/>
  <c r="BE296" i="2"/>
  <c r="BF296" i="2"/>
  <c r="BG296" i="2"/>
  <c r="BH296" i="2"/>
  <c r="BI296" i="2"/>
  <c r="BK296" i="2"/>
  <c r="N299" i="2"/>
  <c r="W299" i="2"/>
  <c r="Y299" i="2"/>
  <c r="AA299" i="2"/>
  <c r="BE299" i="2"/>
  <c r="BF299" i="2"/>
  <c r="BG299" i="2"/>
  <c r="BH299" i="2"/>
  <c r="BI299" i="2"/>
  <c r="BK299" i="2"/>
  <c r="N302" i="2"/>
  <c r="W302" i="2"/>
  <c r="Y302" i="2"/>
  <c r="AA302" i="2"/>
  <c r="BE302" i="2"/>
  <c r="BF302" i="2"/>
  <c r="BG302" i="2"/>
  <c r="BH302" i="2"/>
  <c r="BI302" i="2"/>
  <c r="BK302" i="2"/>
  <c r="N305" i="2"/>
  <c r="W305" i="2"/>
  <c r="Y305" i="2"/>
  <c r="AA305" i="2"/>
  <c r="BE305" i="2"/>
  <c r="BF305" i="2"/>
  <c r="BG305" i="2"/>
  <c r="BH305" i="2"/>
  <c r="BI305" i="2"/>
  <c r="BK305" i="2"/>
  <c r="N308" i="2"/>
  <c r="W308" i="2"/>
  <c r="Y308" i="2"/>
  <c r="AA308" i="2"/>
  <c r="BE308" i="2"/>
  <c r="BF308" i="2"/>
  <c r="BG308" i="2"/>
  <c r="BH308" i="2"/>
  <c r="BI308" i="2"/>
  <c r="BK308" i="2"/>
  <c r="N311" i="2"/>
  <c r="W311" i="2"/>
  <c r="Y311" i="2"/>
  <c r="AA311" i="2"/>
  <c r="BE311" i="2"/>
  <c r="BF311" i="2"/>
  <c r="BG311" i="2"/>
  <c r="BH311" i="2"/>
  <c r="BI311" i="2"/>
  <c r="BK311" i="2"/>
  <c r="N314" i="2"/>
  <c r="W314" i="2"/>
  <c r="Y314" i="2"/>
  <c r="AA314" i="2"/>
  <c r="BE314" i="2"/>
  <c r="BF314" i="2"/>
  <c r="BG314" i="2"/>
  <c r="BH314" i="2"/>
  <c r="BI314" i="2"/>
  <c r="BK314" i="2"/>
  <c r="N316" i="2"/>
  <c r="W316" i="2"/>
  <c r="Y316" i="2"/>
  <c r="AA316" i="2"/>
  <c r="BE316" i="2"/>
  <c r="BF316" i="2"/>
  <c r="BG316" i="2"/>
  <c r="BH316" i="2"/>
  <c r="BI316" i="2"/>
  <c r="BK316" i="2"/>
  <c r="N318" i="2"/>
  <c r="W318" i="2"/>
  <c r="Y318" i="2"/>
  <c r="AA318" i="2"/>
  <c r="BE318" i="2"/>
  <c r="BF318" i="2"/>
  <c r="BG318" i="2"/>
  <c r="BH318" i="2"/>
  <c r="BI318" i="2"/>
  <c r="BK318" i="2"/>
  <c r="N320" i="2"/>
  <c r="W320" i="2"/>
  <c r="Y320" i="2"/>
  <c r="AA320" i="2"/>
  <c r="AA319" i="2" s="1"/>
  <c r="BE320" i="2"/>
  <c r="BF320" i="2"/>
  <c r="BG320" i="2"/>
  <c r="BH320" i="2"/>
  <c r="BI320" i="2"/>
  <c r="BK320" i="2"/>
  <c r="N322" i="2"/>
  <c r="W322" i="2"/>
  <c r="Y322" i="2"/>
  <c r="AA322" i="2"/>
  <c r="BE322" i="2"/>
  <c r="BF322" i="2"/>
  <c r="BG322" i="2"/>
  <c r="BH322" i="2"/>
  <c r="BI322" i="2"/>
  <c r="BK322" i="2"/>
  <c r="N323" i="2"/>
  <c r="W323" i="2"/>
  <c r="Y323" i="2"/>
  <c r="AA323" i="2"/>
  <c r="BE323" i="2"/>
  <c r="BF323" i="2"/>
  <c r="BG323" i="2"/>
  <c r="BH323" i="2"/>
  <c r="BI323" i="2"/>
  <c r="BK323" i="2"/>
  <c r="BK319" i="2"/>
  <c r="N319" i="2" s="1"/>
  <c r="N95" i="2" s="1"/>
  <c r="N325" i="2"/>
  <c r="W325" i="2"/>
  <c r="W319" i="2" s="1"/>
  <c r="Y325" i="2"/>
  <c r="AA325" i="2"/>
  <c r="BE325" i="2"/>
  <c r="BF325" i="2"/>
  <c r="BG325" i="2"/>
  <c r="BH325" i="2"/>
  <c r="BI325" i="2"/>
  <c r="BK325" i="2"/>
  <c r="N326" i="2"/>
  <c r="W326" i="2"/>
  <c r="Y326" i="2"/>
  <c r="Y319" i="2" s="1"/>
  <c r="AA326" i="2"/>
  <c r="BE326" i="2"/>
  <c r="BF326" i="2"/>
  <c r="BG326" i="2"/>
  <c r="BH326" i="2"/>
  <c r="BI326" i="2"/>
  <c r="BK326" i="2"/>
  <c r="N328" i="2"/>
  <c r="W328" i="2"/>
  <c r="Y328" i="2"/>
  <c r="AA328" i="2"/>
  <c r="BE328" i="2"/>
  <c r="BF328" i="2"/>
  <c r="BG328" i="2"/>
  <c r="BH328" i="2"/>
  <c r="BI328" i="2"/>
  <c r="BK328" i="2"/>
  <c r="N329" i="2"/>
  <c r="W329" i="2"/>
  <c r="Y329" i="2"/>
  <c r="AA329" i="2"/>
  <c r="BE329" i="2"/>
  <c r="BF329" i="2"/>
  <c r="BG329" i="2"/>
  <c r="BH329" i="2"/>
  <c r="BI329" i="2"/>
  <c r="BK329" i="2"/>
  <c r="N331" i="2"/>
  <c r="W331" i="2"/>
  <c r="Y331" i="2"/>
  <c r="AA331" i="2"/>
  <c r="BE331" i="2"/>
  <c r="BF331" i="2"/>
  <c r="BG331" i="2"/>
  <c r="BH331" i="2"/>
  <c r="BI331" i="2"/>
  <c r="BK331" i="2"/>
  <c r="N332" i="2"/>
  <c r="W332" i="2"/>
  <c r="Y332" i="2"/>
  <c r="AA332" i="2"/>
  <c r="BE332" i="2"/>
  <c r="BF332" i="2"/>
  <c r="BG332" i="2"/>
  <c r="BH332" i="2"/>
  <c r="BI332" i="2"/>
  <c r="BK332" i="2"/>
  <c r="N334" i="2"/>
  <c r="W334" i="2"/>
  <c r="Y334" i="2"/>
  <c r="AA334" i="2"/>
  <c r="BE334" i="2"/>
  <c r="BF334" i="2"/>
  <c r="BG334" i="2"/>
  <c r="BH334" i="2"/>
  <c r="BI334" i="2"/>
  <c r="BK334" i="2"/>
  <c r="N336" i="2"/>
  <c r="W336" i="2"/>
  <c r="Y336" i="2"/>
  <c r="AA336" i="2"/>
  <c r="BE336" i="2"/>
  <c r="BF336" i="2"/>
  <c r="BG336" i="2"/>
  <c r="BH336" i="2"/>
  <c r="BI336" i="2"/>
  <c r="BK336" i="2"/>
  <c r="N338" i="2"/>
  <c r="W338" i="2"/>
  <c r="Y338" i="2"/>
  <c r="AA338" i="2"/>
  <c r="BE338" i="2"/>
  <c r="BF338" i="2"/>
  <c r="BG338" i="2"/>
  <c r="BH338" i="2"/>
  <c r="BI338" i="2"/>
  <c r="BK338" i="2"/>
  <c r="N339" i="2"/>
  <c r="W339" i="2"/>
  <c r="Y339" i="2"/>
  <c r="AA339" i="2"/>
  <c r="BE339" i="2"/>
  <c r="BF339" i="2"/>
  <c r="BG339" i="2"/>
  <c r="BH339" i="2"/>
  <c r="BI339" i="2"/>
  <c r="BK339" i="2"/>
  <c r="N341" i="2"/>
  <c r="W341" i="2"/>
  <c r="Y341" i="2"/>
  <c r="AA341" i="2"/>
  <c r="BE341" i="2"/>
  <c r="BF341" i="2"/>
  <c r="BG341" i="2"/>
  <c r="BH341" i="2"/>
  <c r="BI341" i="2"/>
  <c r="BK341" i="2"/>
  <c r="N342" i="2"/>
  <c r="W342" i="2"/>
  <c r="Y342" i="2"/>
  <c r="AA342" i="2"/>
  <c r="BE342" i="2"/>
  <c r="BF342" i="2"/>
  <c r="BG342" i="2"/>
  <c r="BH342" i="2"/>
  <c r="BI342" i="2"/>
  <c r="BK342" i="2"/>
  <c r="N343" i="2"/>
  <c r="W343" i="2"/>
  <c r="Y343" i="2"/>
  <c r="AA343" i="2"/>
  <c r="BE343" i="2"/>
  <c r="BF343" i="2"/>
  <c r="BG343" i="2"/>
  <c r="BH343" i="2"/>
  <c r="BI343" i="2"/>
  <c r="BK343" i="2"/>
  <c r="N344" i="2"/>
  <c r="W344" i="2"/>
  <c r="Y344" i="2"/>
  <c r="AA344" i="2"/>
  <c r="BE344" i="2"/>
  <c r="BF344" i="2"/>
  <c r="BG344" i="2"/>
  <c r="BH344" i="2"/>
  <c r="BI344" i="2"/>
  <c r="BK344" i="2"/>
  <c r="N346" i="2"/>
  <c r="W346" i="2"/>
  <c r="Y346" i="2"/>
  <c r="AA346" i="2"/>
  <c r="BE346" i="2"/>
  <c r="BF346" i="2"/>
  <c r="BG346" i="2"/>
  <c r="BH346" i="2"/>
  <c r="BI346" i="2"/>
  <c r="BK346" i="2"/>
  <c r="N347" i="2"/>
  <c r="W347" i="2"/>
  <c r="Y347" i="2"/>
  <c r="AA347" i="2"/>
  <c r="BE347" i="2"/>
  <c r="BF347" i="2"/>
  <c r="BG347" i="2"/>
  <c r="BH347" i="2"/>
  <c r="BI347" i="2"/>
  <c r="BK347" i="2"/>
  <c r="N348" i="2"/>
  <c r="W348" i="2"/>
  <c r="Y348" i="2"/>
  <c r="AA348" i="2"/>
  <c r="BE348" i="2"/>
  <c r="BF348" i="2"/>
  <c r="BG348" i="2"/>
  <c r="BH348" i="2"/>
  <c r="BI348" i="2"/>
  <c r="BK348" i="2"/>
  <c r="N350" i="2"/>
  <c r="W350" i="2"/>
  <c r="Y350" i="2"/>
  <c r="AA350" i="2"/>
  <c r="BE350" i="2"/>
  <c r="BF350" i="2"/>
  <c r="BG350" i="2"/>
  <c r="BH350" i="2"/>
  <c r="BI350" i="2"/>
  <c r="BK350" i="2"/>
  <c r="N351" i="2"/>
  <c r="W351" i="2"/>
  <c r="Y351" i="2"/>
  <c r="AA351" i="2"/>
  <c r="BE351" i="2"/>
  <c r="BF351" i="2"/>
  <c r="BG351" i="2"/>
  <c r="BH351" i="2"/>
  <c r="BI351" i="2"/>
  <c r="BK351" i="2"/>
  <c r="N352" i="2"/>
  <c r="W352" i="2"/>
  <c r="Y352" i="2"/>
  <c r="AA352" i="2"/>
  <c r="BE352" i="2"/>
  <c r="BF352" i="2"/>
  <c r="BG352" i="2"/>
  <c r="BH352" i="2"/>
  <c r="BI352" i="2"/>
  <c r="BK352" i="2"/>
  <c r="N354" i="2"/>
  <c r="W354" i="2"/>
  <c r="Y354" i="2"/>
  <c r="AA354" i="2"/>
  <c r="BE354" i="2"/>
  <c r="BF354" i="2"/>
  <c r="BG354" i="2"/>
  <c r="BH354" i="2"/>
  <c r="BI354" i="2"/>
  <c r="BK354" i="2"/>
  <c r="N356" i="2"/>
  <c r="W356" i="2"/>
  <c r="Y356" i="2"/>
  <c r="AA356" i="2"/>
  <c r="BE356" i="2"/>
  <c r="BF356" i="2"/>
  <c r="BG356" i="2"/>
  <c r="BH356" i="2"/>
  <c r="BI356" i="2"/>
  <c r="BK356" i="2"/>
  <c r="N357" i="2"/>
  <c r="W357" i="2"/>
  <c r="Y357" i="2"/>
  <c r="AA357" i="2"/>
  <c r="BE357" i="2"/>
  <c r="BF357" i="2"/>
  <c r="BG357" i="2"/>
  <c r="BH357" i="2"/>
  <c r="BI357" i="2"/>
  <c r="BK357" i="2"/>
  <c r="N358" i="2"/>
  <c r="W358" i="2"/>
  <c r="Y358" i="2"/>
  <c r="AA358" i="2"/>
  <c r="BE358" i="2"/>
  <c r="BF358" i="2"/>
  <c r="BG358" i="2"/>
  <c r="BH358" i="2"/>
  <c r="BI358" i="2"/>
  <c r="BK358" i="2"/>
  <c r="N359" i="2"/>
  <c r="W359" i="2"/>
  <c r="Y359" i="2"/>
  <c r="AA359" i="2"/>
  <c r="BE359" i="2"/>
  <c r="BF359" i="2"/>
  <c r="BG359" i="2"/>
  <c r="BH359" i="2"/>
  <c r="BI359" i="2"/>
  <c r="BK359" i="2"/>
  <c r="N360" i="2"/>
  <c r="W360" i="2"/>
  <c r="Y360" i="2"/>
  <c r="AA360" i="2"/>
  <c r="BE360" i="2"/>
  <c r="BF360" i="2"/>
  <c r="BG360" i="2"/>
  <c r="BH360" i="2"/>
  <c r="BI360" i="2"/>
  <c r="BK360" i="2"/>
  <c r="N361" i="2"/>
  <c r="W361" i="2"/>
  <c r="Y361" i="2"/>
  <c r="AA361" i="2"/>
  <c r="BE361" i="2"/>
  <c r="BF361" i="2"/>
  <c r="BG361" i="2"/>
  <c r="BH361" i="2"/>
  <c r="BI361" i="2"/>
  <c r="BK361" i="2"/>
  <c r="N362" i="2"/>
  <c r="W362" i="2"/>
  <c r="Y362" i="2"/>
  <c r="AA362" i="2"/>
  <c r="BE362" i="2"/>
  <c r="BF362" i="2"/>
  <c r="BG362" i="2"/>
  <c r="BH362" i="2"/>
  <c r="BI362" i="2"/>
  <c r="BK362" i="2"/>
  <c r="N363" i="2"/>
  <c r="W363" i="2"/>
  <c r="Y363" i="2"/>
  <c r="AA363" i="2"/>
  <c r="BE363" i="2"/>
  <c r="BF363" i="2"/>
  <c r="BG363" i="2"/>
  <c r="BH363" i="2"/>
  <c r="BI363" i="2"/>
  <c r="BK363" i="2"/>
  <c r="N364" i="2"/>
  <c r="W364" i="2"/>
  <c r="Y364" i="2"/>
  <c r="AA364" i="2"/>
  <c r="BE364" i="2"/>
  <c r="BF364" i="2"/>
  <c r="BG364" i="2"/>
  <c r="BH364" i="2"/>
  <c r="BI364" i="2"/>
  <c r="BK364" i="2"/>
  <c r="N366" i="2"/>
  <c r="W366" i="2"/>
  <c r="Y366" i="2"/>
  <c r="AA366" i="2"/>
  <c r="BE366" i="2"/>
  <c r="BF366" i="2"/>
  <c r="BG366" i="2"/>
  <c r="BH366" i="2"/>
  <c r="BI366" i="2"/>
  <c r="BK366" i="2"/>
  <c r="N367" i="2"/>
  <c r="BE367" i="2" s="1"/>
  <c r="W367" i="2"/>
  <c r="Y367" i="2"/>
  <c r="AA367" i="2"/>
  <c r="BF367" i="2"/>
  <c r="BG367" i="2"/>
  <c r="BH367" i="2"/>
  <c r="BI367" i="2"/>
  <c r="BK367" i="2"/>
  <c r="N368" i="2"/>
  <c r="W368" i="2"/>
  <c r="Y368" i="2"/>
  <c r="AA368" i="2"/>
  <c r="BE368" i="2"/>
  <c r="BF368" i="2"/>
  <c r="BG368" i="2"/>
  <c r="BH368" i="2"/>
  <c r="BI368" i="2"/>
  <c r="BK368" i="2"/>
  <c r="N369" i="2"/>
  <c r="W369" i="2"/>
  <c r="Y369" i="2"/>
  <c r="AA369" i="2"/>
  <c r="BE369" i="2"/>
  <c r="BF369" i="2"/>
  <c r="BG369" i="2"/>
  <c r="BH369" i="2"/>
  <c r="BI369" i="2"/>
  <c r="BK369" i="2"/>
  <c r="N370" i="2"/>
  <c r="W370" i="2"/>
  <c r="Y370" i="2"/>
  <c r="AA370" i="2"/>
  <c r="BE370" i="2"/>
  <c r="BF370" i="2"/>
  <c r="BG370" i="2"/>
  <c r="BH370" i="2"/>
  <c r="BI370" i="2"/>
  <c r="BK370" i="2"/>
  <c r="N371" i="2"/>
  <c r="W371" i="2"/>
  <c r="Y371" i="2"/>
  <c r="AA371" i="2"/>
  <c r="BE371" i="2"/>
  <c r="BF371" i="2"/>
  <c r="BG371" i="2"/>
  <c r="BH371" i="2"/>
  <c r="BI371" i="2"/>
  <c r="BK371" i="2"/>
  <c r="N372" i="2"/>
  <c r="W372" i="2"/>
  <c r="Y372" i="2"/>
  <c r="AA372" i="2"/>
  <c r="BE372" i="2"/>
  <c r="BF372" i="2"/>
  <c r="BG372" i="2"/>
  <c r="BH372" i="2"/>
  <c r="BI372" i="2"/>
  <c r="BK372" i="2"/>
  <c r="N373" i="2"/>
  <c r="W373" i="2"/>
  <c r="Y373" i="2"/>
  <c r="AA373" i="2"/>
  <c r="BE373" i="2"/>
  <c r="BF373" i="2"/>
  <c r="BG373" i="2"/>
  <c r="BH373" i="2"/>
  <c r="BI373" i="2"/>
  <c r="BK373" i="2"/>
  <c r="N374" i="2"/>
  <c r="W374" i="2"/>
  <c r="Y374" i="2"/>
  <c r="AA374" i="2"/>
  <c r="BE374" i="2"/>
  <c r="BF374" i="2"/>
  <c r="BG374" i="2"/>
  <c r="BH374" i="2"/>
  <c r="BI374" i="2"/>
  <c r="BK374" i="2"/>
  <c r="N375" i="2"/>
  <c r="W375" i="2"/>
  <c r="Y375" i="2"/>
  <c r="AA375" i="2"/>
  <c r="BE375" i="2"/>
  <c r="BF375" i="2"/>
  <c r="BG375" i="2"/>
  <c r="BH375" i="2"/>
  <c r="BI375" i="2"/>
  <c r="BK375" i="2"/>
  <c r="N376" i="2"/>
  <c r="W376" i="2"/>
  <c r="Y376" i="2"/>
  <c r="AA376" i="2"/>
  <c r="BE376" i="2"/>
  <c r="BF376" i="2"/>
  <c r="BG376" i="2"/>
  <c r="BH376" i="2"/>
  <c r="BI376" i="2"/>
  <c r="BK376" i="2"/>
  <c r="N377" i="2"/>
  <c r="W377" i="2"/>
  <c r="Y377" i="2"/>
  <c r="AA377" i="2"/>
  <c r="BE377" i="2"/>
  <c r="BF377" i="2"/>
  <c r="BG377" i="2"/>
  <c r="BH377" i="2"/>
  <c r="BI377" i="2"/>
  <c r="BK377" i="2"/>
  <c r="N378" i="2"/>
  <c r="W378" i="2"/>
  <c r="Y378" i="2"/>
  <c r="AA378" i="2"/>
  <c r="BE378" i="2"/>
  <c r="BF378" i="2"/>
  <c r="BG378" i="2"/>
  <c r="BH378" i="2"/>
  <c r="BI378" i="2"/>
  <c r="BK378" i="2"/>
  <c r="N380" i="2"/>
  <c r="W380" i="2"/>
  <c r="Y380" i="2"/>
  <c r="AA380" i="2"/>
  <c r="BE380" i="2"/>
  <c r="BF380" i="2"/>
  <c r="BG380" i="2"/>
  <c r="BH380" i="2"/>
  <c r="BI380" i="2"/>
  <c r="BK380" i="2"/>
  <c r="N382" i="2"/>
  <c r="W382" i="2"/>
  <c r="Y382" i="2"/>
  <c r="AA382" i="2"/>
  <c r="BE382" i="2"/>
  <c r="BF382" i="2"/>
  <c r="BG382" i="2"/>
  <c r="BH382" i="2"/>
  <c r="BI382" i="2"/>
  <c r="BK382" i="2"/>
  <c r="N384" i="2"/>
  <c r="W384" i="2"/>
  <c r="Y384" i="2"/>
  <c r="AA384" i="2"/>
  <c r="BE384" i="2"/>
  <c r="BF384" i="2"/>
  <c r="BG384" i="2"/>
  <c r="BH384" i="2"/>
  <c r="BI384" i="2"/>
  <c r="BK384" i="2"/>
  <c r="N386" i="2"/>
  <c r="W386" i="2"/>
  <c r="Y386" i="2"/>
  <c r="AA386" i="2"/>
  <c r="BE386" i="2"/>
  <c r="BF386" i="2"/>
  <c r="BG386" i="2"/>
  <c r="BH386" i="2"/>
  <c r="BI386" i="2"/>
  <c r="BK386" i="2"/>
  <c r="N388" i="2"/>
  <c r="W388" i="2"/>
  <c r="Y388" i="2"/>
  <c r="AA388" i="2"/>
  <c r="BE388" i="2"/>
  <c r="BF388" i="2"/>
  <c r="BG388" i="2"/>
  <c r="BH388" i="2"/>
  <c r="BI388" i="2"/>
  <c r="BK388" i="2"/>
  <c r="N390" i="2"/>
  <c r="W390" i="2"/>
  <c r="Y390" i="2"/>
  <c r="AA390" i="2"/>
  <c r="BE390" i="2"/>
  <c r="BF390" i="2"/>
  <c r="BG390" i="2"/>
  <c r="BH390" i="2"/>
  <c r="BI390" i="2"/>
  <c r="BK390" i="2"/>
  <c r="N392" i="2"/>
  <c r="W392" i="2"/>
  <c r="Y392" i="2"/>
  <c r="AA392" i="2"/>
  <c r="BE392" i="2"/>
  <c r="BF392" i="2"/>
  <c r="BG392" i="2"/>
  <c r="BH392" i="2"/>
  <c r="BI392" i="2"/>
  <c r="BK392" i="2"/>
  <c r="N394" i="2"/>
  <c r="W394" i="2"/>
  <c r="Y394" i="2"/>
  <c r="AA394" i="2"/>
  <c r="BE394" i="2"/>
  <c r="BF394" i="2"/>
  <c r="BG394" i="2"/>
  <c r="BH394" i="2"/>
  <c r="BI394" i="2"/>
  <c r="BK394" i="2"/>
  <c r="AA397" i="2"/>
  <c r="AA396" i="2" s="1"/>
  <c r="N398" i="2"/>
  <c r="W398" i="2"/>
  <c r="Y398" i="2"/>
  <c r="Y397" i="2" s="1"/>
  <c r="Y396" i="2" s="1"/>
  <c r="AA398" i="2"/>
  <c r="BE398" i="2"/>
  <c r="BF398" i="2"/>
  <c r="BG398" i="2"/>
  <c r="BH398" i="2"/>
  <c r="BI398" i="2"/>
  <c r="BK398" i="2"/>
  <c r="N401" i="2"/>
  <c r="W401" i="2"/>
  <c r="Y401" i="2"/>
  <c r="AA401" i="2"/>
  <c r="BE401" i="2"/>
  <c r="BF401" i="2"/>
  <c r="M32" i="2"/>
  <c r="AW88" i="1" s="1"/>
  <c r="BG401" i="2"/>
  <c r="BH401" i="2"/>
  <c r="BI401" i="2"/>
  <c r="BK401" i="2"/>
  <c r="BK397" i="2"/>
  <c r="N397" i="2" s="1"/>
  <c r="N97" i="2" s="1"/>
  <c r="N406" i="2"/>
  <c r="W406" i="2"/>
  <c r="W397" i="2" s="1"/>
  <c r="Y406" i="2"/>
  <c r="AA406" i="2"/>
  <c r="BE406" i="2"/>
  <c r="BF406" i="2"/>
  <c r="BG406" i="2"/>
  <c r="BH406" i="2"/>
  <c r="BI406" i="2"/>
  <c r="BK406" i="2"/>
  <c r="N409" i="2"/>
  <c r="BE409" i="2" s="1"/>
  <c r="W409" i="2"/>
  <c r="W408" i="2" s="1"/>
  <c r="Y409" i="2"/>
  <c r="AA409" i="2"/>
  <c r="AA408" i="2"/>
  <c r="BF409" i="2"/>
  <c r="BG409" i="2"/>
  <c r="BH409" i="2"/>
  <c r="BI409" i="2"/>
  <c r="BK409" i="2"/>
  <c r="N411" i="2"/>
  <c r="W411" i="2"/>
  <c r="Y411" i="2"/>
  <c r="AA411" i="2"/>
  <c r="BE411" i="2"/>
  <c r="BF411" i="2"/>
  <c r="BG411" i="2"/>
  <c r="BH411" i="2"/>
  <c r="BI411" i="2"/>
  <c r="BK411" i="2"/>
  <c r="BK408" i="2"/>
  <c r="N408" i="2" s="1"/>
  <c r="N98" i="2" s="1"/>
  <c r="N413" i="2"/>
  <c r="W413" i="2"/>
  <c r="Y413" i="2"/>
  <c r="AA413" i="2"/>
  <c r="BE413" i="2"/>
  <c r="BF413" i="2"/>
  <c r="BG413" i="2"/>
  <c r="BH413" i="2"/>
  <c r="BI413" i="2"/>
  <c r="BK413" i="2"/>
  <c r="N414" i="2"/>
  <c r="W414" i="2"/>
  <c r="Y414" i="2"/>
  <c r="Y408" i="2" s="1"/>
  <c r="AA414" i="2"/>
  <c r="BE414" i="2"/>
  <c r="BF414" i="2"/>
  <c r="BG414" i="2"/>
  <c r="BH414" i="2"/>
  <c r="BI414" i="2"/>
  <c r="BK414" i="2"/>
  <c r="N416" i="2"/>
  <c r="W416" i="2"/>
  <c r="Y416" i="2"/>
  <c r="AA416" i="2"/>
  <c r="BE416" i="2"/>
  <c r="BF416" i="2"/>
  <c r="BG416" i="2"/>
  <c r="BH416" i="2"/>
  <c r="BI416" i="2"/>
  <c r="BK416" i="2"/>
  <c r="AK27" i="1"/>
  <c r="L77" i="1"/>
  <c r="L78" i="1"/>
  <c r="L80" i="1"/>
  <c r="AM80" i="1"/>
  <c r="L82" i="1"/>
  <c r="AM82" i="1"/>
  <c r="L83" i="1"/>
  <c r="AM83" i="1"/>
  <c r="AS88" i="1"/>
  <c r="AS87" i="1" s="1"/>
  <c r="AX88" i="1"/>
  <c r="AY88" i="1"/>
  <c r="W396" i="2" l="1"/>
  <c r="AA186" i="2"/>
  <c r="Y186" i="2"/>
  <c r="N120" i="2"/>
  <c r="N89" i="2" s="1"/>
  <c r="BK119" i="2"/>
  <c r="AA119" i="2"/>
  <c r="AA118" i="2" s="1"/>
  <c r="W119" i="2"/>
  <c r="N187" i="2"/>
  <c r="N92" i="2" s="1"/>
  <c r="W186" i="2"/>
  <c r="AY87" i="1"/>
  <c r="W34" i="1"/>
  <c r="AW87" i="1"/>
  <c r="AK32" i="1" s="1"/>
  <c r="W32" i="1"/>
  <c r="H31" i="2"/>
  <c r="AZ88" i="1" s="1"/>
  <c r="AZ87" i="1" s="1"/>
  <c r="M31" i="2"/>
  <c r="AV88" i="1" s="1"/>
  <c r="AT88" i="1" s="1"/>
  <c r="W33" i="1"/>
  <c r="AX87" i="1"/>
  <c r="Y119" i="2"/>
  <c r="Y118" i="2" s="1"/>
  <c r="BK396" i="2"/>
  <c r="N396" i="2" s="1"/>
  <c r="N96" i="2" s="1"/>
  <c r="BK186" i="2" l="1"/>
  <c r="N186" i="2" s="1"/>
  <c r="N91" i="2" s="1"/>
  <c r="AV87" i="1"/>
  <c r="W31" i="1"/>
  <c r="W118" i="2"/>
  <c r="AU88" i="1" s="1"/>
  <c r="AU87" i="1" s="1"/>
  <c r="N119" i="2"/>
  <c r="N88" i="2" s="1"/>
  <c r="BK118" i="2"/>
  <c r="N118" i="2" s="1"/>
  <c r="N87" i="2" s="1"/>
  <c r="AK31" i="1" l="1"/>
  <c r="AT87" i="1"/>
  <c r="L102" i="2"/>
  <c r="M26" i="2"/>
  <c r="M29" i="2" s="1"/>
  <c r="AG88" i="1" l="1"/>
  <c r="L37" i="2"/>
  <c r="AG87" i="1" l="1"/>
  <c r="AN88" i="1"/>
  <c r="AG92" i="1" l="1"/>
  <c r="AN87" i="1"/>
  <c r="AN92" i="1" s="1"/>
  <c r="AK26" i="1"/>
  <c r="AK29" i="1" s="1"/>
  <c r="AK37" i="1" s="1"/>
</calcChain>
</file>

<file path=xl/sharedStrings.xml><?xml version="1.0" encoding="utf-8"?>
<sst xmlns="http://schemas.openxmlformats.org/spreadsheetml/2006/main" count="3191" uniqueCount="831">
  <si>
    <t>2012</t>
  </si>
  <si>
    <t>List obsahuje: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</si>
  <si>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</si>
  <si>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</si>
  <si>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</si>
  <si>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</si>
  <si>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</si>
  <si>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</si>
  <si>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</si>
  <si>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</si>
  <si>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</si>
  <si>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</si>
  <si>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</si>
  <si>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1_2013</t>
  </si>
  <si>
    <t>Stavba:</t>
  </si>
  <si>
    <t>Rekonstrukce kanalizace v ul. Trnkovecká</t>
  </si>
  <si>
    <t>0,1</t>
  </si>
  <si>
    <t>JKSO:</t>
  </si>
  <si>
    <t>CC-CZ:</t>
  </si>
  <si>
    <t>1</t>
  </si>
  <si>
    <t>Místo:</t>
  </si>
  <si>
    <t>Ostrava - Radvanice</t>
  </si>
  <si>
    <t>Datum:</t>
  </si>
  <si>
    <t>01.02.2013</t>
  </si>
  <si>
    <t>10</t>
  </si>
  <si>
    <t>100</t>
  </si>
  <si>
    <t>Objednavatel:</t>
  </si>
  <si>
    <t>IČ:</t>
  </si>
  <si>
    <t xml:space="preserve"> </t>
  </si>
  <si>
    <t>DIČ:</t>
  </si>
  <si>
    <t>Zhotovitel:</t>
  </si>
  <si>
    <t>Projektant:</t>
  </si>
  <si>
    <t>OVAK a.s.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</si>
  <si>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</si>
  <si>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</si>
  <si>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</si>
  <si>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</si>
  <si>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</si>
  <si>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</si>
  <si>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</si>
  <si>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</si>
  <si>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</si>
  <si>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</si>
  <si>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</si>
  <si>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</si>
  <si>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</si>
  <si>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</si>
  <si>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</si>
  <si>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</si>
  <si>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</si>
  <si>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</si>
  <si>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</si>
  <si>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</si>
  <si>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</si>
  <si>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</si>
  <si>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</si>
  <si>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</si>
  <si>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</si>
  <si>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</si>
  <si>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</si>
  <si>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</si>
  <si>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</si>
  <si>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</si>
  <si>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</si>
  <si>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</si>
  <si>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</si>
  <si>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</si>
  <si>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</si>
  <si>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</si>
  <si>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</si>
  <si>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</si>
  <si>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</si>
  <si>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</si>
  <si>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</si>
  <si>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</si>
  <si>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</si>
  <si>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IMPORT</t>
  </si>
  <si>
    <t>{211E9D96-FA0C-4280-AE3E-E4B0A447226B}</t>
  </si>
  <si>
    <t>{00000000-0000-0000-0000-000000000000}</t>
  </si>
  <si>
    <t>###NOINSERT###</t>
  </si>
  <si>
    <t>2) Ostatní náklady ze souhrnného listu</t>
  </si>
  <si>
    <t>Procent. zadání
[% nákladů rozpočtu]</t>
  </si>
  <si>
    <t>Zařazení nákladů</t>
  </si>
  <si>
    <t>Celkové náklady za stavbu 1) + 2)</t>
  </si>
  <si>
    <t>Zpět na list:</t>
  </si>
  <si>
    <t>dlažba</t>
  </si>
  <si>
    <t>Povrchy chodníku</t>
  </si>
  <si>
    <t>m2</t>
  </si>
  <si>
    <t>5,84</t>
  </si>
  <si>
    <t>2</t>
  </si>
  <si>
    <t>Hloubení_rýh_tř_3</t>
  </si>
  <si>
    <t>Celkové výkopy tř. 3</t>
  </si>
  <si>
    <t>m3</t>
  </si>
  <si>
    <t>1014,258</t>
  </si>
  <si>
    <t>výkop_zeleň</t>
  </si>
  <si>
    <t>Výkop přípojek v zeleni</t>
  </si>
  <si>
    <t>39,24</t>
  </si>
  <si>
    <t>Sondy_přípojek</t>
  </si>
  <si>
    <t>Sondy neznámých přípojek</t>
  </si>
  <si>
    <t>15,21</t>
  </si>
  <si>
    <t>výkop_chodník</t>
  </si>
  <si>
    <t>Výkop zeminy v chodníku</t>
  </si>
  <si>
    <t>9,344</t>
  </si>
  <si>
    <t>hnané_pažení</t>
  </si>
  <si>
    <t>Hnané pažení výkopu</t>
  </si>
  <si>
    <t>748</t>
  </si>
  <si>
    <t>Odvoz</t>
  </si>
  <si>
    <t>Odvoz přebytečného výkopku</t>
  </si>
  <si>
    <t>979,298</t>
  </si>
  <si>
    <t>Zásyp</t>
  </si>
  <si>
    <t>Zásyp výkopu</t>
  </si>
  <si>
    <t>468,54</t>
  </si>
  <si>
    <t>Obsyp</t>
  </si>
  <si>
    <t>Obsyp potrubí</t>
  </si>
  <si>
    <t>185,14</t>
  </si>
  <si>
    <t>štěrk</t>
  </si>
  <si>
    <t>Štěrkový podsyp</t>
  </si>
  <si>
    <t>291,3</t>
  </si>
  <si>
    <t>Sedlo</t>
  </si>
  <si>
    <t>Betonové sedlo</t>
  </si>
  <si>
    <t>69,278</t>
  </si>
  <si>
    <t>nový_asfalt</t>
  </si>
  <si>
    <t>nové povrchy</t>
  </si>
  <si>
    <t>1101</t>
  </si>
  <si>
    <t>Vozovka</t>
  </si>
  <si>
    <t>Plocha opravy výkopu</t>
  </si>
  <si>
    <t>306,7</t>
  </si>
  <si>
    <t>Bourání</t>
  </si>
  <si>
    <t>Bourání stok</t>
  </si>
  <si>
    <t>13,207</t>
  </si>
  <si>
    <t>Odstr_kom</t>
  </si>
  <si>
    <t>Odstranění konstrukce komunikace</t>
  </si>
  <si>
    <t>310,32</t>
  </si>
  <si>
    <t>Náklady z rozpočtu</t>
  </si>
  <si>
    <t>Ostatní náklady</t>
  </si>
  <si>
    <t>Kód - Popis</t>
  </si>
  <si>
    <t>Cena celkem [CZK]</t>
  </si>
  <si>
    <t>1) Náklady z rozpočtu</t>
  </si>
  <si>
    <t>-1</t>
  </si>
  <si>
    <t>Ostatní - Vedlejší a ostatní náklady</t>
  </si>
  <si>
    <t xml:space="preserve">    01 - Zařízení staveniště</t>
  </si>
  <si>
    <t xml:space="preserve">    02 - Související činnosti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</si>
  <si>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</si>
  <si>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</si>
  <si>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</si>
  <si>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</si>
  <si>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</si>
  <si>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</si>
  <si>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96 - Bourání konstrukcí</t>
  </si>
  <si>
    <t xml:space="preserve">      99 - Přesun hmot</t>
  </si>
  <si>
    <t>2) Ostatní náklady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</si>
  <si>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</si>
  <si>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</si>
  <si>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</si>
  <si>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</si>
  <si>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</si>
  <si>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</si>
  <si>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</si>
  <si>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</si>
  <si>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</si>
  <si>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</si>
  <si>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</si>
  <si>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</si>
  <si>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</si>
  <si>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</si>
  <si>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4</t>
  </si>
  <si>
    <t>ROZPOCET</t>
  </si>
  <si>
    <t>K</t>
  </si>
  <si>
    <t>0121</t>
  </si>
  <si>
    <t>Zhotovení informační tabule</t>
  </si>
  <si>
    <t>kus</t>
  </si>
  <si>
    <t>512</t>
  </si>
  <si>
    <t>1917370967</t>
  </si>
  <si>
    <t>"Zhotovení informační tabule stavby" 1</t>
  </si>
  <si>
    <t>VV</t>
  </si>
  <si>
    <t>0123</t>
  </si>
  <si>
    <t>Zařízení staveniště - sociální objekty</t>
  </si>
  <si>
    <t>kpl</t>
  </si>
  <si>
    <t>-1117780300</t>
  </si>
  <si>
    <t>"Převlékárny, sociální objekty, Kancelář pro stavbyvedoucího a mistra, Mobilní WC na stavbě-pronájem apod."1</t>
  </si>
  <si>
    <t>3</t>
  </si>
  <si>
    <t>01231</t>
  </si>
  <si>
    <t>Zařízení staveniště - provozní objekty</t>
  </si>
  <si>
    <t>66459228</t>
  </si>
  <si>
    <t>"Kryté plechové sklady, Volné sklady, Zpevněné plochy, Skládky materiálu ( kámen, štěrk a prefa díly), Mezideponie zeminy apod."1</t>
  </si>
  <si>
    <t>01232</t>
  </si>
  <si>
    <t>Pronájem veřejných ploch pro zařízení staveniště</t>
  </si>
  <si>
    <t>1416140750</t>
  </si>
  <si>
    <t xml:space="preserve">"Poplatky majiteli veřejných pozemků za dočasný pronájem ploch pro zařízení staveniště     </t>
  </si>
  <si>
    <t>"Pozn.: v případě dočasného pronájmu pozemků v majetku Města Ostravy se předpokládají náklady za pronájem  0,0  Kč"1</t>
  </si>
  <si>
    <t>5</t>
  </si>
  <si>
    <t>0126</t>
  </si>
  <si>
    <t>Přípojka elektrické energie</t>
  </si>
  <si>
    <t>-1160191211</t>
  </si>
  <si>
    <t>"Napojení na stávající rozvody nn v bezprostředním okolí staveniště"1</t>
  </si>
  <si>
    <t>8</t>
  </si>
  <si>
    <t>0112</t>
  </si>
  <si>
    <t>Náklady na vytýčení inž. sítí v terénu</t>
  </si>
  <si>
    <t>km</t>
  </si>
  <si>
    <t>-489512970</t>
  </si>
  <si>
    <t>"Zhotovitel  zajistí aktualizaci vyjádření majitelů všech stávajících inženýrských sítí a následně zajistí vytyčení všech stávajících inž. sítí" 1,5</t>
  </si>
  <si>
    <t>9</t>
  </si>
  <si>
    <t>0115</t>
  </si>
  <si>
    <t>Náklady na vytýčení opravované sítě - kanalizace</t>
  </si>
  <si>
    <t>-766589692</t>
  </si>
  <si>
    <t>"Zhotovitel  zajistí  vytyčení rekonstruované sítě u jejího správce" 0,3</t>
  </si>
  <si>
    <t>94495-1</t>
  </si>
  <si>
    <t>Zřízení, instalace a ukotvení přenosného oplocení výkopu včetně následné likvidace</t>
  </si>
  <si>
    <t>m</t>
  </si>
  <si>
    <t>-1595086485</t>
  </si>
  <si>
    <t>11</t>
  </si>
  <si>
    <t>94495-2</t>
  </si>
  <si>
    <t>Zřízení a instalace osvětlení výkopu včetně následné likvidace</t>
  </si>
  <si>
    <t>-1642742364</t>
  </si>
  <si>
    <t>"Zřízení a instalace osvětlení výkopu včetně následné likvidace, pro případné noční práce" 1</t>
  </si>
  <si>
    <t>12</t>
  </si>
  <si>
    <t>94495-3</t>
  </si>
  <si>
    <t>Zřízení, instalace a ukotvení provizorních přechodů pro pěší a přejezdů pro vozidla včetně následné likvidace</t>
  </si>
  <si>
    <t>-226265714</t>
  </si>
  <si>
    <t>"Zřízení, instalace a následná likvidace provizorních přechodů pro pěší a dočasných přejezdů pro vozidla" 6</t>
  </si>
  <si>
    <t>13</t>
  </si>
  <si>
    <t>0129</t>
  </si>
  <si>
    <t>Zajištění přístupu na staveniště a skládky včetně poplatků</t>
  </si>
  <si>
    <t>-619431291</t>
  </si>
  <si>
    <t xml:space="preserve">"Zhotovitel  zajistí prostory pro  skladování materiálu a pro mezideponie zeminy  včetně poplatků za pronájmy ploch mimo poplatky zahrnuté v bodě </t>
  </si>
  <si>
    <t xml:space="preserve"> "Pronájem veř. ploch pro zařízení staveniště" 1</t>
  </si>
  <si>
    <t>14</t>
  </si>
  <si>
    <t>0130</t>
  </si>
  <si>
    <t>Rozbory a sledování kvality podzemních vod - ověřovací rozbory</t>
  </si>
  <si>
    <t>1904566931</t>
  </si>
  <si>
    <t>"Zhotovitel  bude provádět kontrolní rozbory podzemních vod za účelem stanovení jejich agresivity na stavební konstrukce" 1</t>
  </si>
  <si>
    <t>0131</t>
  </si>
  <si>
    <t>Sledování množství a kvality čerpané podzemní vody, která je následně vypouštěná do kanalizace nebo recipientu po dobu realizace zemních prací</t>
  </si>
  <si>
    <t>1005553166</t>
  </si>
  <si>
    <t>"Zhotovitel  bude provádět 1x týdně kontrolní rozbory čerpaných podzemních vod z výkopu na odtoku z meziusazovací nádrže</t>
  </si>
  <si>
    <t xml:space="preserve">"(před vypouštěním do recipientu nebo do kanalizace) a sledovat  ukazatele  NL   NEL. </t>
  </si>
  <si>
    <t>"Průběžně bude sledovat a vyhodnocovat celkové čerpané množsvtí těchto vod - výkaz 1x týdně." 1</t>
  </si>
  <si>
    <t>17</t>
  </si>
  <si>
    <t>0118</t>
  </si>
  <si>
    <t>Zajištění čištění komunikace po dobu výstavby</t>
  </si>
  <si>
    <t>den</t>
  </si>
  <si>
    <t>-17939651</t>
  </si>
  <si>
    <t>"Zajištění čištění komunikací po celou dobu realizace stavby" 26</t>
  </si>
  <si>
    <t>18</t>
  </si>
  <si>
    <t>0116</t>
  </si>
  <si>
    <t>Aktualizace PD dopravního značení</t>
  </si>
  <si>
    <t>1037708897</t>
  </si>
  <si>
    <t xml:space="preserve">"Vypracování aktualizace projektu dočasného dopravního značení včetně projednání a schválení příslušnými orgány. </t>
  </si>
  <si>
    <t>" Aktualizace projektu dočasného dopravního značení bude vypracována 5x v tištěné verzi a 2x v digitální verzi na CD" 1</t>
  </si>
  <si>
    <t>19</t>
  </si>
  <si>
    <t>0110</t>
  </si>
  <si>
    <t>Dočasné dopravní značení (instalace, revize, údržba, demontáž)</t>
  </si>
  <si>
    <t>-1485302813</t>
  </si>
  <si>
    <t xml:space="preserve">"Zřízení a instalace dočasného dopravního značení včetně případné aktualizace  projektu (dočasného dopravního značení). </t>
  </si>
  <si>
    <t>"Součástí prací je zajištění provozu zařízení pro dočasné značení po dobu stavby a následná likvidace dočasného dopravního značení"1</t>
  </si>
  <si>
    <t>0134</t>
  </si>
  <si>
    <t>Náklady na projednání a zajištění připojení nemovitostí</t>
  </si>
  <si>
    <t>-871468480</t>
  </si>
  <si>
    <t>"Zhotovitel zajistí projednání podmínek stavby se správci inženýrských sítí a s majiteli dotčených pozemků a zajistí potřebná povolení pro realizaci"1</t>
  </si>
  <si>
    <t>22</t>
  </si>
  <si>
    <t>0135</t>
  </si>
  <si>
    <t>Potřebná povolení a souhlasy</t>
  </si>
  <si>
    <t>2009385704</t>
  </si>
  <si>
    <t>"Zajištění veškerých potřebných povolení pro zahájení, pro realizaci a pro ukončení výstavby - pro předání investorovi k užívání"1</t>
  </si>
  <si>
    <t>24</t>
  </si>
  <si>
    <t>0122</t>
  </si>
  <si>
    <t>Zkoušky hutnění násypů a zásypů stavebních jam a rýh.</t>
  </si>
  <si>
    <t>-1825098988</t>
  </si>
  <si>
    <t>"Bude prováděna každých 100 m kanalizace a ve 3 úrovních (obsyp, zásyp, úroveň silnič. pláně)"3</t>
  </si>
  <si>
    <t>25</t>
  </si>
  <si>
    <t>0124</t>
  </si>
  <si>
    <t>Zkoušky hutnění komunikace</t>
  </si>
  <si>
    <t>71178217</t>
  </si>
  <si>
    <t>"Budou prováděny pomocí zkoušky rázového modulu deformace Mvd "3</t>
  </si>
  <si>
    <t>26</t>
  </si>
  <si>
    <t>0125</t>
  </si>
  <si>
    <t>Provozní vlivy</t>
  </si>
  <si>
    <t>-569833956</t>
  </si>
  <si>
    <t>"Náklady způsobené provozními vlivy ztěžující provádění stavebních a montážních prací způsobené silničním provozem " 1</t>
  </si>
  <si>
    <t>27</t>
  </si>
  <si>
    <t>0119</t>
  </si>
  <si>
    <t>Průběžné geodetické zaměření, zaměření skut. provedení stavby</t>
  </si>
  <si>
    <t>-929873467</t>
  </si>
  <si>
    <t xml:space="preserve">"Geodetické zaměření skutečného provedení stavby včetně zákresu tras a objektů, Dokumentace bude vyhotovena 2x v tištěné verzi a 2x v digitální verzi </t>
  </si>
  <si>
    <t>28</t>
  </si>
  <si>
    <t>01191</t>
  </si>
  <si>
    <t>Zákres skutečného provedení stavby</t>
  </si>
  <si>
    <t>-1534914198</t>
  </si>
  <si>
    <t xml:space="preserve">"Vypracování zákresu skutečného provedení kompletní stavby do katastrální mapy. </t>
  </si>
  <si>
    <t>"Zákres skutečného provedení stavby do katastrální mapy bude vypracován 2x v tištěné verzi a 2x v digitální verzi na CD. "1</t>
  </si>
  <si>
    <t>30</t>
  </si>
  <si>
    <t>01193</t>
  </si>
  <si>
    <t>Vyhotovení geometrického plánu pro vklad věcných břemen do katastru nemovitostí</t>
  </si>
  <si>
    <t>-146545236</t>
  </si>
  <si>
    <t xml:space="preserve">"Vypracování geometrického plánu skutečného provedení stavby do katastrální mapy pro vklad věcných břemen do katastru nemovitostí </t>
  </si>
  <si>
    <t>"Geometrický plán pro vklad věcných břemen do KN bude vypracován 7x v tištěné verzi a 2x v dig. verzi na CD pro každého vlastníka dotčených pozemků"1</t>
  </si>
  <si>
    <t>31</t>
  </si>
  <si>
    <t>0111</t>
  </si>
  <si>
    <t>Projekt skutečného provedení stavby</t>
  </si>
  <si>
    <t>-996547087</t>
  </si>
  <si>
    <t>"Vypracování dokumentace skutečného provedení včetně zakreslení skutečného provedení stavby do ověřené dokumentace na MMO OVP.</t>
  </si>
  <si>
    <t>" Dokumentace skutečného provedení bude vypracována 6x v tištěné verzi a 2x v digitální verzi na CD." 1</t>
  </si>
  <si>
    <t>32</t>
  </si>
  <si>
    <t>0137</t>
  </si>
  <si>
    <t>Dokumentace změn stavby  - pro změnu stavby před kolaudací</t>
  </si>
  <si>
    <t>861266569</t>
  </si>
  <si>
    <t xml:space="preserve">"Vypracování projektové dokumentace  s vyznačením všech změn oproti stavebnímu povolení v rozsahu pro podání žádosti o změnu stavby před dokončením. </t>
  </si>
  <si>
    <t>"Projektová dokumentace změn bude vypracována 3x v tištěné verzi a 2x v digitální verzi na CD." 1</t>
  </si>
  <si>
    <t>33</t>
  </si>
  <si>
    <t>0138</t>
  </si>
  <si>
    <t>Kompletační činnost zhotovitele stavby a příprava k odevzdání stavby zadavateli</t>
  </si>
  <si>
    <t>63563417</t>
  </si>
  <si>
    <t>"Zajištění a shromáždění všech dokladů potřebných k zahájení stavby, k vlastní realizaci stavby a k ukončení stavby." 1</t>
  </si>
  <si>
    <t>36</t>
  </si>
  <si>
    <t>113106023</t>
  </si>
  <si>
    <t>Rozebrání dlažeb po překopech komunikací pro pěší ze zámkových dlaždic pl do 15 m2</t>
  </si>
  <si>
    <t>-1924284870</t>
  </si>
  <si>
    <t>"viz. příloha F.1.1, F.1.2</t>
  </si>
  <si>
    <t>7,3*0,8</t>
  </si>
  <si>
    <t>37</t>
  </si>
  <si>
    <t>115101201</t>
  </si>
  <si>
    <t>Čerpání vody na dopravní výšku do 10 m průměrný přítok do 500 l/min</t>
  </si>
  <si>
    <t>hod</t>
  </si>
  <si>
    <t>1257223940</t>
  </si>
  <si>
    <t>"viz. příloha F.1.1</t>
  </si>
  <si>
    <t>160,000</t>
  </si>
  <si>
    <t>38</t>
  </si>
  <si>
    <t>115101301</t>
  </si>
  <si>
    <t>Pohotovost čerpací soupravy pro dopravní výšku do 10 m přítok do 500 l/min</t>
  </si>
  <si>
    <t>851448051</t>
  </si>
  <si>
    <t>20</t>
  </si>
  <si>
    <t>39</t>
  </si>
  <si>
    <t>119001421</t>
  </si>
  <si>
    <t>Dočasné zajištění kabelů a kabelových tratí ze 3 volně ložených kabelů</t>
  </si>
  <si>
    <t>1734668678</t>
  </si>
  <si>
    <t>"viz. příloha F.1.2</t>
  </si>
  <si>
    <t>2,6</t>
  </si>
  <si>
    <t>40</t>
  </si>
  <si>
    <t>120001101</t>
  </si>
  <si>
    <t>Příplatek za ztížení vykopávky v blízkosti podzemního vedení</t>
  </si>
  <si>
    <t>2073819942</t>
  </si>
  <si>
    <t>1,3*0,5*0,5*10</t>
  </si>
  <si>
    <t>41</t>
  </si>
  <si>
    <t>132201202</t>
  </si>
  <si>
    <t>Hloubení rýh š do 2000 mm v hornině tř. 3 objemu do 1000 m3</t>
  </si>
  <si>
    <t>-1134114710</t>
  </si>
  <si>
    <t>"příloha F.1.2, F.1.3, F.1.9</t>
  </si>
  <si>
    <t>3,05*1,3*34,2 "Š1-Š2"</t>
  </si>
  <si>
    <t>3,1*1,3*34,1 "Š2-Š3"</t>
  </si>
  <si>
    <t>3,23*1,3*39,2 "Š3-Š4"</t>
  </si>
  <si>
    <t xml:space="preserve">3,05*1,3*40,8 "Š4-Š5" </t>
  </si>
  <si>
    <t>2,57*1,3*44,4 "Š5-Š6"</t>
  </si>
  <si>
    <t>2,75*1,3*12,7 "Š6-Š7"</t>
  </si>
  <si>
    <t>1,5*1,5*22,95 " Šachty"</t>
  </si>
  <si>
    <t>(3,4*1,0*15,8)+(4,4*1*2,97) "Š4-Š8, ŠDN600"</t>
  </si>
  <si>
    <t>8*0,8*2,2 "Vpusti"</t>
  </si>
  <si>
    <t>14,1*0,8*2,2 "Výkop přípojek v asfaltu"</t>
  </si>
  <si>
    <t>7,3*0,8*1,6</t>
  </si>
  <si>
    <t>32,7*0,8*1,5</t>
  </si>
  <si>
    <t>1,3*1,3*9</t>
  </si>
  <si>
    <t>Součet</t>
  </si>
  <si>
    <t>42</t>
  </si>
  <si>
    <t>132201209</t>
  </si>
  <si>
    <t>Příplatek za lepivost k hloubení rýh š do 2000 mm v hornině tř. 3</t>
  </si>
  <si>
    <t>1419663934</t>
  </si>
  <si>
    <t>"příloha F.1.1, F.1.3</t>
  </si>
  <si>
    <t>Hloubení_rýh_tř_3*0,2</t>
  </si>
  <si>
    <t>43</t>
  </si>
  <si>
    <t>151301102</t>
  </si>
  <si>
    <t>Zřízení hnaného pažení a rozepření stěn rýh hl do 4 m</t>
  </si>
  <si>
    <t>-799798799</t>
  </si>
  <si>
    <t>"příloha F1.1, F.1.2, F.1.3</t>
  </si>
  <si>
    <t>110*3,4*2</t>
  </si>
  <si>
    <t>44</t>
  </si>
  <si>
    <t>151301112</t>
  </si>
  <si>
    <t>Odstranění hnaného pažení a rozepření stěn rýh hl do 4 m</t>
  </si>
  <si>
    <t>1006483074</t>
  </si>
  <si>
    <t>45</t>
  </si>
  <si>
    <t>151811112</t>
  </si>
  <si>
    <t>Osazení a odstranění pažicího boxu těžkého hl výkopu do 4 m š do 2,5 m</t>
  </si>
  <si>
    <t>1986335168</t>
  </si>
  <si>
    <t>221,2*3,3*2</t>
  </si>
  <si>
    <t>18,5*2,8*2</t>
  </si>
  <si>
    <t>1,5*1,5*2</t>
  </si>
  <si>
    <t>- hnané_pažení</t>
  </si>
  <si>
    <t>46</t>
  </si>
  <si>
    <t>161101102</t>
  </si>
  <si>
    <t>Svislé přemístění výkopku z horniny tř. 1 až 4 hl výkopu do 4 m</t>
  </si>
  <si>
    <t>1798691311</t>
  </si>
  <si>
    <t>"příloha F.1.1</t>
  </si>
  <si>
    <t>48</t>
  </si>
  <si>
    <t>162701105</t>
  </si>
  <si>
    <t>Vodorovné přemístění do 10000 m výkopku/sypaniny z horniny tř. 1 až 4</t>
  </si>
  <si>
    <t>593549603</t>
  </si>
  <si>
    <t>Hloubení_rýh_tř_3-19,75"zásyp příp. v zeleni"-Sondy_přípojek</t>
  </si>
  <si>
    <t>50</t>
  </si>
  <si>
    <t>174101101</t>
  </si>
  <si>
    <t>Zásyp jam, šachet rýh nebo kolem objektů sypaninou se zhutněním</t>
  </si>
  <si>
    <t>1530222085</t>
  </si>
  <si>
    <t>"viz. příloha F.1.2, F.1.3, F.1.9</t>
  </si>
  <si>
    <t>Hloubení_rýh_tř_3-Obsyp-Sedlo-štěrk</t>
  </si>
  <si>
    <t>51</t>
  </si>
  <si>
    <t>M</t>
  </si>
  <si>
    <t>583336880</t>
  </si>
  <si>
    <t>kamenivo těžené hrubé frakce 32-63</t>
  </si>
  <si>
    <t>t</t>
  </si>
  <si>
    <t>1020552310</t>
  </si>
  <si>
    <t>52</t>
  </si>
  <si>
    <t>175101101</t>
  </si>
  <si>
    <t>Obsypání potrubí bez prohození sypaniny z hornin tř. 1 až 4 uloženým do 3 m od kraje výkopu</t>
  </si>
  <si>
    <t>-51046685</t>
  </si>
  <si>
    <t>"viz. příloha F.1.2, F.1.9</t>
  </si>
  <si>
    <t>(1,3*205,4*0,7)-(PI*0,243*0,243*205,4)</t>
  </si>
  <si>
    <t>(1,3*15,8*0,6)-(PI*0,177*0,177*15,8)</t>
  </si>
  <si>
    <t>0,8*63,9*0,5</t>
  </si>
  <si>
    <t>53</t>
  </si>
  <si>
    <t>583313450</t>
  </si>
  <si>
    <t>kamenivo těžené drobné frakce 0-4</t>
  </si>
  <si>
    <t>-120009076</t>
  </si>
  <si>
    <t>54</t>
  </si>
  <si>
    <t>180401211</t>
  </si>
  <si>
    <t>Založení lučního trávníku výsevem v rovině a ve svahu do 1:5</t>
  </si>
  <si>
    <t>893745497</t>
  </si>
  <si>
    <t>"viz. příloha F.1.2" 24,09</t>
  </si>
  <si>
    <t>55</t>
  </si>
  <si>
    <t>005724700</t>
  </si>
  <si>
    <t>osivo směs travní krajinná - technická</t>
  </si>
  <si>
    <t>kg</t>
  </si>
  <si>
    <t>15738668</t>
  </si>
  <si>
    <t>56</t>
  </si>
  <si>
    <t>181301101</t>
  </si>
  <si>
    <t>Rozprostření ornice tl vrstvy do 100 mm pl do 500 m2 v rovině nebo ve svahu do 1:5</t>
  </si>
  <si>
    <t>1186796910</t>
  </si>
  <si>
    <t>"viz. příloha F.1.2" (0,8*3,7)+(11,7*0,8)+(11,9*0,8)+(1,5*1,5)</t>
  </si>
  <si>
    <t>57</t>
  </si>
  <si>
    <t>966072811</t>
  </si>
  <si>
    <t>Rozebrání rámového oplocení na ocelové sloupky výšky do 2m</t>
  </si>
  <si>
    <t>-392945837</t>
  </si>
  <si>
    <t>"viz. příloha F.1.2" 8</t>
  </si>
  <si>
    <t>58</t>
  </si>
  <si>
    <t>451538111</t>
  </si>
  <si>
    <t>Dno rýhy zpevněné štěrkem tl do 150 mm</t>
  </si>
  <si>
    <t>638937924</t>
  </si>
  <si>
    <t>205,4+22+63,9</t>
  </si>
  <si>
    <t>59</t>
  </si>
  <si>
    <t>4515381131</t>
  </si>
  <si>
    <t>Čerpací jímka -  PVC trubka DN 500, perforovaná, 3x obalená geotextilií</t>
  </si>
  <si>
    <t>1228038829</t>
  </si>
  <si>
    <t>"viz. příloha E.3.1" 8</t>
  </si>
  <si>
    <t>60</t>
  </si>
  <si>
    <t>451572111</t>
  </si>
  <si>
    <t>Lože pod potrubí otevřený výkop z kameniva drobného těženého</t>
  </si>
  <si>
    <t>1831658913</t>
  </si>
  <si>
    <t>"viz. příloha F.1.3, F.1.9</t>
  </si>
  <si>
    <t>24,7*0,8*0,1</t>
  </si>
  <si>
    <t>61</t>
  </si>
  <si>
    <t>452312131</t>
  </si>
  <si>
    <t>Sedlové lože z betonu prostého tř. C 12/15 otevřený výkop</t>
  </si>
  <si>
    <t>321063549</t>
  </si>
  <si>
    <t>205,4*0,225*1,3</t>
  </si>
  <si>
    <t>22*0,19*1</t>
  </si>
  <si>
    <t>(63,9-13,5-11,2)*0,8*0,16</t>
  </si>
  <si>
    <t>62</t>
  </si>
  <si>
    <t>460030152</t>
  </si>
  <si>
    <t>Odstranění podkladu nebo krytu komunikace z kameniva drceného tloušťky do 20 cm</t>
  </si>
  <si>
    <t>64</t>
  </si>
  <si>
    <t>2125541883</t>
  </si>
  <si>
    <t>"chodník" (0,5*0,8)+4*(1,7*0,8)</t>
  </si>
  <si>
    <t>63</t>
  </si>
  <si>
    <t>460030153</t>
  </si>
  <si>
    <t>Odstranění podkladu nebo krytu komunikace z kameniva drceného tloušťky do 30 cm</t>
  </si>
  <si>
    <t>2087018688</t>
  </si>
  <si>
    <t>" - viz. příloha č. F.1.1, F.1.2, F.1.9</t>
  </si>
  <si>
    <t>(205,4*1,3)+(21,2*1)</t>
  </si>
  <si>
    <t>22,1*1</t>
  </si>
  <si>
    <t>460030173</t>
  </si>
  <si>
    <t>Odstranění podkladu nebo krytu komunikace ze živice tloušťky do 15 cm</t>
  </si>
  <si>
    <t>1503396134</t>
  </si>
  <si>
    <t>65</t>
  </si>
  <si>
    <t>460030192</t>
  </si>
  <si>
    <t>Řezání podkladu nebo krytu živičného tloušťky do 10 cm</t>
  </si>
  <si>
    <t>1202202505</t>
  </si>
  <si>
    <t>1,3*2+(205,4*2)+26</t>
  </si>
  <si>
    <t>5,8+0,8+4,9+0,8+4,48+3,52+0,8+4+4,8</t>
  </si>
  <si>
    <t>66</t>
  </si>
  <si>
    <t>113154363</t>
  </si>
  <si>
    <t>Frézování živičného krytu tl 50 mm pruh š 2 m pl do 10000 m2 s překážkami v trase</t>
  </si>
  <si>
    <t>-1788891031</t>
  </si>
  <si>
    <t>1350,6-306,7+32,1+25</t>
  </si>
  <si>
    <t>67</t>
  </si>
  <si>
    <t>460030095</t>
  </si>
  <si>
    <t>Vytrhání obrub ležatých silničních s odhozením nebo naložením na dopravní prostředek</t>
  </si>
  <si>
    <t>-1158087190</t>
  </si>
  <si>
    <t>68</t>
  </si>
  <si>
    <t>919731121</t>
  </si>
  <si>
    <t>Zarovnání styčné plochy podkladu nebo krytu živičného tl do 50 mm</t>
  </si>
  <si>
    <t>-1558177542</t>
  </si>
  <si>
    <t>69</t>
  </si>
  <si>
    <t>564851111</t>
  </si>
  <si>
    <t>Podklad ze štěrkodrtě ŠD tl 150 mm 0-63</t>
  </si>
  <si>
    <t>-256899824</t>
  </si>
  <si>
    <t>" - viz. příloha č. F.1.1</t>
  </si>
  <si>
    <t>205,4*1,3+(22*1)+(22,1*0,8)</t>
  </si>
  <si>
    <t>70</t>
  </si>
  <si>
    <t>564851111-1</t>
  </si>
  <si>
    <t>Podklad ze štěrkodrtě ŠD tl 150 mm 0-32</t>
  </si>
  <si>
    <t>-1985025699</t>
  </si>
  <si>
    <t>71</t>
  </si>
  <si>
    <t>565135111</t>
  </si>
  <si>
    <t>Asfaltový beton vrstva podkladní ACP 16 (obalované kamenivo OKS) tl 50 mm š do 3 m</t>
  </si>
  <si>
    <t>844504815</t>
  </si>
  <si>
    <t>72</t>
  </si>
  <si>
    <t>-202786116</t>
  </si>
  <si>
    <t>73</t>
  </si>
  <si>
    <t>573111111</t>
  </si>
  <si>
    <t>Postřik živičný infiltrační s posypem z asfaltu množství 0,60 kg/m2</t>
  </si>
  <si>
    <t>-908210738</t>
  </si>
  <si>
    <t>74</t>
  </si>
  <si>
    <t>573211111</t>
  </si>
  <si>
    <t>Postřik živičný spojovací z asfaltu v množství do 0,70 kg/m2</t>
  </si>
  <si>
    <t>-1256429782</t>
  </si>
  <si>
    <t>nový_asfalt+Vozovka</t>
  </si>
  <si>
    <t>75</t>
  </si>
  <si>
    <t>577144111</t>
  </si>
  <si>
    <t>Asfaltový beton vrstva obrusná ACO 11 (ABS) tř. I tl 50 mm š do 3 m z nemodifikovaného asfaltu</t>
  </si>
  <si>
    <t>-2030579013</t>
  </si>
  <si>
    <t>76</t>
  </si>
  <si>
    <t>596211110</t>
  </si>
  <si>
    <t>Kladení zámkové dlažby komunikací pro pěší tl 60 mm skupiny A pl do 50 m2</t>
  </si>
  <si>
    <t>1298481353</t>
  </si>
  <si>
    <t>77</t>
  </si>
  <si>
    <t>451577877</t>
  </si>
  <si>
    <t>Podklad nebo lože pod dlažbu vodorovný nebo do sklonu 1:5 ze štěrkopísku tl do 100 mm</t>
  </si>
  <si>
    <t>717261577</t>
  </si>
  <si>
    <t>78</t>
  </si>
  <si>
    <t>916131212</t>
  </si>
  <si>
    <t>Osazení silničního obrubníku betonového stojatého bez boční opěry do lože z betonu prostého</t>
  </si>
  <si>
    <t>942477005</t>
  </si>
  <si>
    <t>79</t>
  </si>
  <si>
    <t>831312121</t>
  </si>
  <si>
    <t>Montáž potrubí z trub kameninových hrdlových s integrovaným těsněním výkop sklon do 20 % DN 150</t>
  </si>
  <si>
    <t>-1091445434</t>
  </si>
  <si>
    <t xml:space="preserve"> "viz. příloha č. F.1.1"    22,8</t>
  </si>
  <si>
    <t>80</t>
  </si>
  <si>
    <t>597106750</t>
  </si>
  <si>
    <t>trouba kameninová glazovaná DN150mm L1,50m spojovací systém F</t>
  </si>
  <si>
    <t>1199008696</t>
  </si>
  <si>
    <t>81</t>
  </si>
  <si>
    <t>831352121</t>
  </si>
  <si>
    <t xml:space="preserve">Montáž potrubí z trub kameninových hrdlových s integrovaným těsněním výkop sklon do 20 % DN 200 </t>
  </si>
  <si>
    <t>340747159</t>
  </si>
  <si>
    <t xml:space="preserve"> "viz. příloha č. F.1.1"    16,4 </t>
  </si>
  <si>
    <t>82</t>
  </si>
  <si>
    <t>597107030</t>
  </si>
  <si>
    <t>trouba kameninová glazovaná DN200mm L2,50m spojovací systém F,C Třida 160</t>
  </si>
  <si>
    <t>989368548</t>
  </si>
  <si>
    <t>83</t>
  </si>
  <si>
    <t>831372121</t>
  </si>
  <si>
    <t xml:space="preserve">Montáž potrubí z trub kameninových hrdlových s integrovaným těsněním výkop sklon do 20 % DN 300 </t>
  </si>
  <si>
    <t>-437528373</t>
  </si>
  <si>
    <t xml:space="preserve"> "viz. příloha č. F.1.1"   14,8</t>
  </si>
  <si>
    <t>84</t>
  </si>
  <si>
    <t>597107110</t>
  </si>
  <si>
    <t>trouba kameninová glazovaná DN300mm L2,50m spojovací systém C Třída 160</t>
  </si>
  <si>
    <t>375111073</t>
  </si>
  <si>
    <t>86</t>
  </si>
  <si>
    <t>831392121</t>
  </si>
  <si>
    <t xml:space="preserve">Montáž potrubí z trub kameninových hrdlových s integrovaným těsněním výkop sklon do 20 % DN 400 </t>
  </si>
  <si>
    <t>-1854133852</t>
  </si>
  <si>
    <t xml:space="preserve"> "viz. příloha č. F.1.1"    203,4</t>
  </si>
  <si>
    <t>87</t>
  </si>
  <si>
    <t>597107010</t>
  </si>
  <si>
    <t>trouba kameninová glazovaná DN400mm L2,50m spojovací systém C Třída 160</t>
  </si>
  <si>
    <t>-561103546</t>
  </si>
  <si>
    <t>88</t>
  </si>
  <si>
    <t>831392193</t>
  </si>
  <si>
    <t>Příplatek k montáži kameninového potrubí za napojení dvou dříků trub pomocí převlečné manžety DN 400</t>
  </si>
  <si>
    <t>-1981940437</t>
  </si>
  <si>
    <t xml:space="preserve"> "viz. příloha č. F.1.1"    2</t>
  </si>
  <si>
    <t>89</t>
  </si>
  <si>
    <t>831372193</t>
  </si>
  <si>
    <t>Příplatek k montáži kameninového potrubí za napojení dvou dříků trub pomocí převlečné manžety DN 300</t>
  </si>
  <si>
    <t>882234893</t>
  </si>
  <si>
    <t xml:space="preserve"> "viz. příloha č. F.1.1"     2</t>
  </si>
  <si>
    <t>90</t>
  </si>
  <si>
    <t>837312221</t>
  </si>
  <si>
    <t>Montáž kameninových tvarovek jednoosých s integrovaným těsněním otevřený výkop DN 150</t>
  </si>
  <si>
    <t>947152716</t>
  </si>
  <si>
    <t xml:space="preserve"> "viz. příloha č. F.1.1"     4</t>
  </si>
  <si>
    <t>91</t>
  </si>
  <si>
    <t>597109840</t>
  </si>
  <si>
    <t>koleno kameninové glazované DN150mm 45° spojovací systém F</t>
  </si>
  <si>
    <t>-686827115</t>
  </si>
  <si>
    <t>92</t>
  </si>
  <si>
    <t>837352221</t>
  </si>
  <si>
    <t>Montáž kameninových tvarovek jednoosých s integrovaným těsněním otevřený výkop DN 200</t>
  </si>
  <si>
    <t>-331562930</t>
  </si>
  <si>
    <t xml:space="preserve"> "viz. příloha č. F.1.1"     7</t>
  </si>
  <si>
    <t>93</t>
  </si>
  <si>
    <t>597109860</t>
  </si>
  <si>
    <t>koleno kameninové glazované DN200mm 45° spojovací systém F tř. 160</t>
  </si>
  <si>
    <t>-349922894</t>
  </si>
  <si>
    <t>94</t>
  </si>
  <si>
    <t>597108790</t>
  </si>
  <si>
    <t>trouba kameninová glazovaná zkrácená GA DN300mm L60(75)cm třída 160 spojovací systém C</t>
  </si>
  <si>
    <t>1883601473</t>
  </si>
  <si>
    <t>95</t>
  </si>
  <si>
    <t>597108840</t>
  </si>
  <si>
    <t>trouba kameninová glazovaná zkrácená GA DN400mm L60(75)cm třída 160 spojovací systém C</t>
  </si>
  <si>
    <t>2126765868</t>
  </si>
  <si>
    <t>96</t>
  </si>
  <si>
    <t>837391221</t>
  </si>
  <si>
    <t xml:space="preserve">Montáž kameninových tvarovek odbočných s integrovaným těsněním otevřený výkop DN 400 </t>
  </si>
  <si>
    <t>-462116647</t>
  </si>
  <si>
    <t xml:space="preserve"> "viz. příloha č. F.1.1"    9</t>
  </si>
  <si>
    <t>97</t>
  </si>
  <si>
    <t>597117900</t>
  </si>
  <si>
    <t>odbočka kameninová glazovaná jednoduchá kolmá DN400/150 L100cm spojovací systém C/F tř.160/-</t>
  </si>
  <si>
    <t>-2093626509</t>
  </si>
  <si>
    <t>98</t>
  </si>
  <si>
    <t>597117920</t>
  </si>
  <si>
    <t>odbočka kameninová glazovaná jednoduchá kolmá DN400/200 L100cm spojovací systém C/F tř.160/160</t>
  </si>
  <si>
    <t>2040202284</t>
  </si>
  <si>
    <t>99</t>
  </si>
  <si>
    <t>871313121</t>
  </si>
  <si>
    <t>Montáž potrubí z kanalizačních trub z PVC otevřený výkop sklon do 20 % DN 150</t>
  </si>
  <si>
    <t>974034841</t>
  </si>
  <si>
    <t xml:space="preserve"> "viz. příloha č. F.1.1"    25</t>
  </si>
  <si>
    <t>286171120</t>
  </si>
  <si>
    <t>trubka kanalizační plnostěnná PP  SN 10, dl. 3m, DN 150</t>
  </si>
  <si>
    <t>-1455018194</t>
  </si>
  <si>
    <t>101</t>
  </si>
  <si>
    <t>286171030</t>
  </si>
  <si>
    <t>trubka kanalizační plnostěnná PP SN 10, dl. 1m, DN 200</t>
  </si>
  <si>
    <t>-656870906</t>
  </si>
  <si>
    <t>102</t>
  </si>
  <si>
    <t>877315211</t>
  </si>
  <si>
    <t xml:space="preserve">Montáž tvarovek z tvrdého PVC-systém KG nebo z polypropylenu-systém KG 2000 jednoosé DN 150 </t>
  </si>
  <si>
    <t>-997600174</t>
  </si>
  <si>
    <t xml:space="preserve"> "viz. příloha č. F.1.1"    6</t>
  </si>
  <si>
    <t>103</t>
  </si>
  <si>
    <t>877355211</t>
  </si>
  <si>
    <t xml:space="preserve">Montáž tvarovek z tvrdého PVC-systém KG nebo z polypropylenu-systém KG 2000 jednoosé DN 200 </t>
  </si>
  <si>
    <t>244363057</t>
  </si>
  <si>
    <t xml:space="preserve"> "viz. příloha č. F.1.1"    7</t>
  </si>
  <si>
    <t>104</t>
  </si>
  <si>
    <t>286115440</t>
  </si>
  <si>
    <t>přechod na kameninové hrdlo kanalizace plastové KGUSM-DN 200</t>
  </si>
  <si>
    <t>1993305584</t>
  </si>
  <si>
    <t>105</t>
  </si>
  <si>
    <t>286115460</t>
  </si>
  <si>
    <t>přechod na kameninové hrdlo kanalizace plastové KGUSM-DN 160</t>
  </si>
  <si>
    <t>968952493</t>
  </si>
  <si>
    <t>106</t>
  </si>
  <si>
    <t>286115300</t>
  </si>
  <si>
    <t>přechod z kameninového potrubí kanalizace na plastové KGUS DN 200</t>
  </si>
  <si>
    <t>125768573</t>
  </si>
  <si>
    <t>107</t>
  </si>
  <si>
    <t>286113610</t>
  </si>
  <si>
    <t>koleno kanalizace plastové KGB 150x45°</t>
  </si>
  <si>
    <t>-1896021879</t>
  </si>
  <si>
    <t>108</t>
  </si>
  <si>
    <t>892372121</t>
  </si>
  <si>
    <t>Tlaková zkouška vzduchem potrubí DN 300 těsnícím vakem ucpávkovým</t>
  </si>
  <si>
    <t>úsek</t>
  </si>
  <si>
    <t>-2034803452</t>
  </si>
  <si>
    <t>109</t>
  </si>
  <si>
    <t>892392121</t>
  </si>
  <si>
    <t>Tlaková zkouška vzduchem potrubí DN 400 těsnícím vakem ucpávkovým</t>
  </si>
  <si>
    <t>-385497397</t>
  </si>
  <si>
    <t>110</t>
  </si>
  <si>
    <t>892492121</t>
  </si>
  <si>
    <t>Tlaková zkouška vzduchem RŠ těsnícím vakem ucpávkovým</t>
  </si>
  <si>
    <t>1361791292</t>
  </si>
  <si>
    <t>111</t>
  </si>
  <si>
    <t>89255-111</t>
  </si>
  <si>
    <t>Kamerová prohlídka</t>
  </si>
  <si>
    <t>806317175</t>
  </si>
  <si>
    <t>112</t>
  </si>
  <si>
    <t>894411231</t>
  </si>
  <si>
    <t xml:space="preserve">Zřízení šachet kanalizačních z betonových dílců na potrubí DN nad 300 do 400 dno kamenina </t>
  </si>
  <si>
    <t>-1653648803</t>
  </si>
  <si>
    <t xml:space="preserve"> "viz. příloha č. F.1.7"    8</t>
  </si>
  <si>
    <t>113</t>
  </si>
  <si>
    <t>5922432001</t>
  </si>
  <si>
    <t>prstenec šachetní betonový vyrovnávací TBW-Q.1 63/4 62,5 x 12 x 4 cm</t>
  </si>
  <si>
    <t>-679309475</t>
  </si>
  <si>
    <t>114</t>
  </si>
  <si>
    <t>592243200</t>
  </si>
  <si>
    <t>prstenec šachetní betonový vyrovnávací TBW-Q.1 63/6 62,5 x 12 x 6 cm</t>
  </si>
  <si>
    <t>772165485</t>
  </si>
  <si>
    <t>115</t>
  </si>
  <si>
    <t>592243210</t>
  </si>
  <si>
    <t>prstenec šachetní betonový vyrovnávací TBW-Q.1 63/8 62,5 x 12 x 8 cm</t>
  </si>
  <si>
    <t>728438063</t>
  </si>
  <si>
    <t>116</t>
  </si>
  <si>
    <t>592243230</t>
  </si>
  <si>
    <t>prstenec šachetní betonový vyrovnávací TBW-Q.1 63/10 62,5 x 12 x 10 cm</t>
  </si>
  <si>
    <t>808102250</t>
  </si>
  <si>
    <t>117</t>
  </si>
  <si>
    <t>5922432301</t>
  </si>
  <si>
    <t>prstenec šachetní betonový vyrovnávací TBW-Q.1 63/12 62,5 x 12 x 12 cm</t>
  </si>
  <si>
    <t>-1008987381</t>
  </si>
  <si>
    <t>118</t>
  </si>
  <si>
    <t>592243120</t>
  </si>
  <si>
    <t>konus šachetní betonový TBR-Q.1 100-63/58/12 KPS 100x62,5x58 cm</t>
  </si>
  <si>
    <t>-1624573621</t>
  </si>
  <si>
    <t>119</t>
  </si>
  <si>
    <t>592243050</t>
  </si>
  <si>
    <t>skruž betonová šachetní TBS-Q.1 100/25 D100x25x12 cm</t>
  </si>
  <si>
    <t>1020980113</t>
  </si>
  <si>
    <t>120</t>
  </si>
  <si>
    <t>592243060</t>
  </si>
  <si>
    <t>skruž betonová šachetní TBS-Q.1 100/50 D100x50x12 cm</t>
  </si>
  <si>
    <t>1769005761</t>
  </si>
  <si>
    <t>121</t>
  </si>
  <si>
    <t>592243070</t>
  </si>
  <si>
    <t>skruž betonová šachetní TBS-Q.1 100/100 D100x100x12 cm</t>
  </si>
  <si>
    <t>-544603092</t>
  </si>
  <si>
    <t>122</t>
  </si>
  <si>
    <t>5922433701</t>
  </si>
  <si>
    <t>dno betonové šachty kanalizační přímé TBZ-Q.1 100/75 KOM V 40</t>
  </si>
  <si>
    <t>-542818590</t>
  </si>
  <si>
    <t>123</t>
  </si>
  <si>
    <t>592243480</t>
  </si>
  <si>
    <t>těsnění elastomerové pro spojení šachetních dílů EMT DN 1000</t>
  </si>
  <si>
    <t>57299657</t>
  </si>
  <si>
    <t>124</t>
  </si>
  <si>
    <t>592246610</t>
  </si>
  <si>
    <t>poklop šachtový D1 /betonová výplň+ litina/ D 400 - BEGU, s odvětráním</t>
  </si>
  <si>
    <t>-1749354763</t>
  </si>
  <si>
    <t>125</t>
  </si>
  <si>
    <t>894812211</t>
  </si>
  <si>
    <t>Revizní a čistící šachta z PP šachtové dno DN 425/150 přímý tok</t>
  </si>
  <si>
    <t>1578130484</t>
  </si>
  <si>
    <t xml:space="preserve"> "viz. příloha č. F.1.1"    4</t>
  </si>
  <si>
    <t>126</t>
  </si>
  <si>
    <t>894812216</t>
  </si>
  <si>
    <t>Revizní a čistící šachta z PP šachtové dno DN 425/200 přímý tok</t>
  </si>
  <si>
    <t>-96970501</t>
  </si>
  <si>
    <t xml:space="preserve"> "viz. příloha č. F.1.1"    1</t>
  </si>
  <si>
    <t>127</t>
  </si>
  <si>
    <t>894812232</t>
  </si>
  <si>
    <t>Revizní a čistící šachta z PP DN 425 šachtová roura korugovaná bez hrdla světlé hloubky 2000 mm</t>
  </si>
  <si>
    <t>-16040717</t>
  </si>
  <si>
    <t xml:space="preserve"> "viz. příloha č. F.1.1"     5</t>
  </si>
  <si>
    <t>128</t>
  </si>
  <si>
    <t>894812241</t>
  </si>
  <si>
    <t>Revizní a čistící šachta z PP DN 425 šachtová roura teleskopická světlé hloubky 375 mm</t>
  </si>
  <si>
    <t>-214186598</t>
  </si>
  <si>
    <t xml:space="preserve"> "viz. příloha č. F.1.1"    5</t>
  </si>
  <si>
    <t>129</t>
  </si>
  <si>
    <t>894812262</t>
  </si>
  <si>
    <t>Revizní a čistící šachta z PP DN 425 poklop litinový plný do teleskopické trubky (40 t)</t>
  </si>
  <si>
    <t>388854632</t>
  </si>
  <si>
    <t xml:space="preserve"> "viz. příloha č. F.1.1"   5</t>
  </si>
  <si>
    <t>130</t>
  </si>
  <si>
    <t>894812316</t>
  </si>
  <si>
    <t>Revizní a čistící šachta z PP typ TEGRA DN 600/200 šachtové dno průtočné 30°, 60°, 90°</t>
  </si>
  <si>
    <t>897300024</t>
  </si>
  <si>
    <t xml:space="preserve"> "viz. příloha č. F.1.7"      1</t>
  </si>
  <si>
    <t>131</t>
  </si>
  <si>
    <t>894812333</t>
  </si>
  <si>
    <t>Revizní a čistící šachta z PP DN 600 šachtová roura korugovaná světlé hloubky 3000 mm</t>
  </si>
  <si>
    <t>1995380235</t>
  </si>
  <si>
    <t>132</t>
  </si>
  <si>
    <t>894812339</t>
  </si>
  <si>
    <t>Příplatek k rourám revizní a čistící šachty z PP DN 600 za uříznutí šachtové roury</t>
  </si>
  <si>
    <t>-2025531808</t>
  </si>
  <si>
    <t xml:space="preserve"> "viz. příloha č. F.1.7"    1</t>
  </si>
  <si>
    <t>133</t>
  </si>
  <si>
    <t>894812376</t>
  </si>
  <si>
    <t>Revizní a čistící šachta z PP DN 600 poklop litinový do 40 t s betonovým prstencem</t>
  </si>
  <si>
    <t>640780733</t>
  </si>
  <si>
    <t xml:space="preserve"> "viz. příloha č. F.1.7"     1</t>
  </si>
  <si>
    <t>134</t>
  </si>
  <si>
    <t>120001111</t>
  </si>
  <si>
    <t>Výplň kanalizační stoky cementopopílkovou suspenzí</t>
  </si>
  <si>
    <t>-984708651</t>
  </si>
  <si>
    <t>"viz. příloha F.2.2, F.2.3</t>
  </si>
  <si>
    <t>(PI*0,2*0,2*152,8)</t>
  </si>
  <si>
    <t>135</t>
  </si>
  <si>
    <t>358315114</t>
  </si>
  <si>
    <t>Bourání stoky kompletní nebo otvorů z prostého betonu plochy do 4 m2</t>
  </si>
  <si>
    <t>1291316818</t>
  </si>
  <si>
    <t>(PI*4,4*(0,28*0,28-0,2*0,2))+PI*33,2*(0.28*0.28-0,20*0,20) " potrubí"</t>
  </si>
  <si>
    <t>(PI*16*(0,65*0,65-0,5*0,5)) " šachty"</t>
  </si>
  <si>
    <t>136</t>
  </si>
  <si>
    <t>899103211</t>
  </si>
  <si>
    <t>Demontáž poklopů litinových nebo ocelových včetně rámů hmotnosti přes 100 do 150 kg</t>
  </si>
  <si>
    <t>-1311643908</t>
  </si>
  <si>
    <t xml:space="preserve"> "viz. příloha č. F.2.2"     5</t>
  </si>
  <si>
    <t>137</t>
  </si>
  <si>
    <t>997013501</t>
  </si>
  <si>
    <t>Odvoz suti na skládku a vybouraných hmot nebo meziskládku do 1 km se složením</t>
  </si>
  <si>
    <t>-627502312</t>
  </si>
  <si>
    <t>(Vozovka*0,45)+Bourání+(nový_asfalt*0,05)</t>
  </si>
  <si>
    <t>138</t>
  </si>
  <si>
    <t>997013509</t>
  </si>
  <si>
    <t>Příplatek k odvozu suti a vybouraných hmot na skládku ZKD 1 km přes 1 km</t>
  </si>
  <si>
    <t>1292726604</t>
  </si>
  <si>
    <t>350,662*9</t>
  </si>
  <si>
    <t>139</t>
  </si>
  <si>
    <t>998275101</t>
  </si>
  <si>
    <t>Přesun hmot pro trubní vedení z trub kameninových otevřený výkop</t>
  </si>
  <si>
    <t>1872315771</t>
  </si>
  <si>
    <t>140</t>
  </si>
  <si>
    <t>979900-1</t>
  </si>
  <si>
    <t xml:space="preserve">Poplatek za skládku živice </t>
  </si>
  <si>
    <t>820282125</t>
  </si>
  <si>
    <t>(Vozovka*0,15)+(nový_asfalt*0,05)</t>
  </si>
  <si>
    <t>141</t>
  </si>
  <si>
    <t>171201207</t>
  </si>
  <si>
    <t>Poplatek za skládku zemina a kamenivo</t>
  </si>
  <si>
    <t>1583220512</t>
  </si>
  <si>
    <t>(Vozovka*0,3)+Odvoz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</si>
  <si>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</si>
  <si>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</si>
  <si>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</si>
  <si>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</si>
  <si>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</si>
  <si>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</si>
  <si>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</si>
  <si>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SOUPIS PRACÍ, DODÁVEK A SLUŽEB S VÝKAZEM VÝMĚR</t>
  </si>
  <si>
    <t>REKAPITULACE SOUPISU PRACÍ, DODÁVEK A SLUŽEB S VÝKAZEM VÝMĚR</t>
  </si>
  <si>
    <t>KRYCÍ LIST SOUPIS PRACÍ, DODÁVEK A SLUŽEB S VÝKAZEM VÝMĚR</t>
  </si>
  <si>
    <t>Cenová soustava:</t>
  </si>
  <si>
    <t>URS 02/2012</t>
  </si>
  <si>
    <t>SMO</t>
  </si>
  <si>
    <t>577145132</t>
  </si>
  <si>
    <t>Asfaltový beton vrstva ložní ACL 16 (ABH) tl 50 mm š do 3 m z modifikovaného asfaltu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</si>
</sst>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6" x14ac:knownFonts="1">
    <font>
      <sz val="8"/>
      <name val="Trebuchet MS"/>
      <charset val="238"/>
    </font>
    <font>
      <sz val="8"/>
      <color indexed="43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2"/>
      <name val="Trebuchet MS"/>
      <charset val="238"/>
    </font>
    <font>
      <sz val="10"/>
      <color indexed="63"/>
      <name val="Trebuchet MS"/>
      <charset val="238"/>
    </font>
    <font>
      <sz val="10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8"/>
      <color indexed="55"/>
      <name val="Trebuchet MS"/>
      <charset val="238"/>
    </font>
    <font>
      <b/>
      <sz val="10"/>
      <color indexed="63"/>
      <name val="Trebuchet MS"/>
      <charset val="238"/>
    </font>
    <font>
      <sz val="10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sz val="11"/>
      <color indexed="55"/>
      <name val="Trebuchet MS"/>
      <charset val="238"/>
    </font>
    <font>
      <sz val="12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63"/>
      <name val="Trebuchet MS"/>
      <charset val="238"/>
    </font>
    <font>
      <sz val="8"/>
      <color indexed="20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8"/>
      <color theme="10"/>
      <name val="Trebuchet MS"/>
      <charset val="238"/>
    </font>
    <font>
      <sz val="18"/>
      <color theme="10"/>
      <name val="Wingdings 2"/>
      <family val="1"/>
      <charset val="2"/>
    </font>
    <font>
      <u/>
      <sz val="10"/>
      <color theme="1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3" fillId="0" borderId="0" applyNumberFormat="0" applyFill="0" applyBorder="0" applyAlignment="0" applyProtection="0">
      <alignment vertical="top" wrapText="1"/>
      <protection locked="0"/>
    </xf>
  </cellStyleXfs>
  <cellXfs count="220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2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top"/>
      <protection locked="0"/>
    </xf>
    <xf numFmtId="0" fontId="5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top"/>
      <protection locked="0"/>
    </xf>
    <xf numFmtId="0" fontId="4" fillId="0" borderId="0" xfId="0" applyFont="1" applyAlignment="1">
      <alignment horizontal="left" vertical="center"/>
      <protection locked="0"/>
    </xf>
    <xf numFmtId="0" fontId="0" fillId="0" borderId="6" xfId="0" applyBorder="1" applyAlignment="1">
      <alignment horizontal="left" vertical="top"/>
      <protection locked="0"/>
    </xf>
    <xf numFmtId="0" fontId="7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9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10" fillId="0" borderId="4" xfId="0" applyFont="1" applyBorder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>
      <alignment horizontal="center" vertical="center"/>
      <protection locked="0"/>
    </xf>
    <xf numFmtId="0" fontId="10" fillId="0" borderId="5" xfId="0" applyFont="1" applyBorder="1" applyAlignment="1">
      <alignment horizontal="lef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6" fillId="3" borderId="8" xfId="0" applyFont="1" applyFill="1" applyBorder="1" applyAlignment="1">
      <alignment horizontal="left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0" fontId="6" fillId="3" borderId="9" xfId="0" applyFont="1" applyFill="1" applyBorder="1" applyAlignment="1">
      <alignment horizontal="center" vertical="center"/>
      <protection locked="0"/>
    </xf>
    <xf numFmtId="0" fontId="12" fillId="0" borderId="10" xfId="0" applyFont="1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top"/>
      <protection locked="0"/>
    </xf>
    <xf numFmtId="0" fontId="0" fillId="0" borderId="14" xfId="0" applyBorder="1" applyAlignment="1">
      <alignment horizontal="left" vertical="top"/>
      <protection locked="0"/>
    </xf>
    <xf numFmtId="0" fontId="13" fillId="0" borderId="15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13" fillId="0" borderId="16" xfId="0" applyFont="1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5" fillId="0" borderId="4" xfId="0" applyFont="1" applyBorder="1" applyAlignment="1">
      <alignment horizontal="left" vertical="center"/>
      <protection locked="0"/>
    </xf>
    <xf numFmtId="0" fontId="5" fillId="0" borderId="5" xfId="0" applyFont="1" applyBorder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6" fillId="0" borderId="4" xfId="0" applyFont="1" applyBorder="1" applyAlignment="1">
      <alignment horizontal="left" vertical="center"/>
      <protection locked="0"/>
    </xf>
    <xf numFmtId="0" fontId="6" fillId="0" borderId="5" xfId="0" applyFont="1" applyBorder="1" applyAlignment="1">
      <alignment horizontal="left" vertical="center"/>
      <protection locked="0"/>
    </xf>
    <xf numFmtId="0" fontId="14" fillId="0" borderId="0" xfId="0" applyFont="1" applyAlignment="1">
      <alignment horizontal="left" vertical="center"/>
      <protection locked="0"/>
    </xf>
    <xf numFmtId="166" fontId="5" fillId="0" borderId="0" xfId="0" applyNumberFormat="1" applyFont="1" applyAlignment="1">
      <alignment horizontal="left" vertical="top"/>
      <protection locked="0"/>
    </xf>
    <xf numFmtId="0" fontId="0" fillId="0" borderId="14" xfId="0" applyBorder="1" applyAlignment="1">
      <alignment horizontal="left" vertical="center"/>
      <protection locked="0"/>
    </xf>
    <xf numFmtId="0" fontId="4" fillId="0" borderId="21" xfId="0" applyFont="1" applyBorder="1" applyAlignment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164" fontId="15" fillId="0" borderId="13" xfId="0" applyNumberFormat="1" applyFont="1" applyBorder="1" applyAlignment="1">
      <alignment horizontal="right" vertical="center"/>
      <protection locked="0"/>
    </xf>
    <xf numFmtId="164" fontId="15" fillId="0" borderId="0" xfId="0" applyNumberFormat="1" applyFont="1" applyAlignment="1">
      <alignment horizontal="right" vertical="center"/>
      <protection locked="0"/>
    </xf>
    <xf numFmtId="167" fontId="15" fillId="0" borderId="0" xfId="0" applyNumberFormat="1" applyFont="1" applyAlignment="1">
      <alignment horizontal="right" vertical="center"/>
      <protection locked="0"/>
    </xf>
    <xf numFmtId="164" fontId="15" fillId="0" borderId="14" xfId="0" applyNumberFormat="1" applyFont="1" applyBorder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17" fillId="0" borderId="4" xfId="0" applyFont="1" applyBorder="1" applyAlignment="1">
      <alignment horizontal="lef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7" fillId="0" borderId="5" xfId="0" applyFont="1" applyBorder="1" applyAlignment="1">
      <alignment horizontal="left" vertical="center"/>
      <protection locked="0"/>
    </xf>
    <xf numFmtId="164" fontId="20" fillId="0" borderId="15" xfId="0" applyNumberFormat="1" applyFont="1" applyBorder="1" applyAlignment="1">
      <alignment horizontal="right" vertical="center"/>
      <protection locked="0"/>
    </xf>
    <xf numFmtId="164" fontId="20" fillId="0" borderId="16" xfId="0" applyNumberFormat="1" applyFont="1" applyBorder="1" applyAlignment="1">
      <alignment horizontal="right" vertical="center"/>
      <protection locked="0"/>
    </xf>
    <xf numFmtId="167" fontId="20" fillId="0" borderId="16" xfId="0" applyNumberFormat="1" applyFont="1" applyBorder="1" applyAlignment="1">
      <alignment horizontal="right" vertical="center"/>
      <protection locked="0"/>
    </xf>
    <xf numFmtId="164" fontId="20" fillId="0" borderId="17" xfId="0" applyNumberFormat="1" applyFont="1" applyBorder="1" applyAlignment="1">
      <alignment horizontal="right" vertical="center"/>
      <protection locked="0"/>
    </xf>
    <xf numFmtId="0" fontId="16" fillId="3" borderId="0" xfId="0" applyFont="1" applyFill="1" applyAlignment="1">
      <alignment horizontal="lef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  <protection locked="0"/>
    </xf>
    <xf numFmtId="0" fontId="8" fillId="0" borderId="0" xfId="0" applyFont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right" vertical="center"/>
      <protection locked="0"/>
    </xf>
    <xf numFmtId="0" fontId="6" fillId="3" borderId="9" xfId="0" applyFont="1" applyFill="1" applyBorder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  <protection locked="0"/>
    </xf>
    <xf numFmtId="0" fontId="22" fillId="0" borderId="4" xfId="0" applyFont="1" applyBorder="1" applyAlignment="1">
      <alignment horizontal="left" vertical="center"/>
      <protection locked="0"/>
    </xf>
    <xf numFmtId="0" fontId="22" fillId="0" borderId="0" xfId="0" applyFont="1" applyAlignment="1">
      <alignment horizontal="left" vertical="center"/>
      <protection locked="0"/>
    </xf>
    <xf numFmtId="0" fontId="22" fillId="0" borderId="5" xfId="0" applyFont="1" applyBorder="1" applyAlignment="1">
      <alignment horizontal="left" vertical="center"/>
      <protection locked="0"/>
    </xf>
    <xf numFmtId="0" fontId="24" fillId="0" borderId="4" xfId="0" applyFont="1" applyBorder="1" applyAlignment="1">
      <alignment horizontal="left" vertical="center"/>
      <protection locked="0"/>
    </xf>
    <xf numFmtId="0" fontId="24" fillId="0" borderId="0" xfId="0" applyFont="1" applyAlignment="1">
      <alignment horizontal="left" vertical="center"/>
      <protection locked="0"/>
    </xf>
    <xf numFmtId="0" fontId="24" fillId="0" borderId="5" xfId="0" applyFont="1" applyBorder="1" applyAlignment="1">
      <alignment horizontal="lef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4" fillId="0" borderId="24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5" fillId="3" borderId="21" xfId="0" applyFont="1" applyFill="1" applyBorder="1" applyAlignment="1">
      <alignment horizontal="center" vertical="center" wrapText="1"/>
      <protection locked="0"/>
    </xf>
    <xf numFmtId="0" fontId="5" fillId="3" borderId="22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25" fillId="0" borderId="11" xfId="0" applyNumberFormat="1" applyFont="1" applyBorder="1" applyAlignment="1">
      <alignment horizontal="right"/>
      <protection locked="0"/>
    </xf>
    <xf numFmtId="167" fontId="25" fillId="0" borderId="12" xfId="0" applyNumberFormat="1" applyFont="1" applyBorder="1" applyAlignment="1">
      <alignment horizontal="right"/>
      <protection locked="0"/>
    </xf>
    <xf numFmtId="164" fontId="26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3" fillId="0" borderId="4" xfId="0" applyFont="1" applyBorder="1" applyAlignment="1">
      <alignment horizontal="left"/>
      <protection locked="0"/>
    </xf>
    <xf numFmtId="0" fontId="22" fillId="0" borderId="0" xfId="0" applyFont="1" applyAlignment="1">
      <alignment horizontal="left"/>
      <protection locked="0"/>
    </xf>
    <xf numFmtId="0" fontId="23" fillId="0" borderId="0" xfId="0" applyFont="1" applyAlignment="1">
      <alignment horizontal="left"/>
      <protection locked="0"/>
    </xf>
    <xf numFmtId="0" fontId="23" fillId="0" borderId="5" xfId="0" applyFont="1" applyBorder="1" applyAlignment="1">
      <alignment horizontal="left"/>
      <protection locked="0"/>
    </xf>
    <xf numFmtId="0" fontId="23" fillId="0" borderId="13" xfId="0" applyFont="1" applyBorder="1" applyAlignment="1">
      <alignment horizontal="left"/>
      <protection locked="0"/>
    </xf>
    <xf numFmtId="167" fontId="23" fillId="0" borderId="0" xfId="0" applyNumberFormat="1" applyFont="1" applyAlignment="1">
      <alignment horizontal="right"/>
      <protection locked="0"/>
    </xf>
    <xf numFmtId="167" fontId="23" fillId="0" borderId="14" xfId="0" applyNumberFormat="1" applyFont="1" applyBorder="1" applyAlignment="1">
      <alignment horizontal="right"/>
      <protection locked="0"/>
    </xf>
    <xf numFmtId="164" fontId="23" fillId="0" borderId="0" xfId="0" applyNumberFormat="1" applyFont="1" applyAlignment="1">
      <alignment horizontal="right" vertical="center"/>
      <protection locked="0"/>
    </xf>
    <xf numFmtId="0" fontId="24" fillId="0" borderId="0" xfId="0" applyFont="1" applyAlignment="1">
      <alignment horizontal="left"/>
      <protection locked="0"/>
    </xf>
    <xf numFmtId="0" fontId="0" fillId="0" borderId="24" xfId="0" applyFont="1" applyBorder="1" applyAlignment="1">
      <alignment horizontal="center" vertical="center"/>
      <protection locked="0"/>
    </xf>
    <xf numFmtId="49" fontId="0" fillId="0" borderId="24" xfId="0" applyNumberFormat="1" applyFont="1" applyBorder="1" applyAlignment="1">
      <alignment horizontal="left" vertical="center" wrapText="1"/>
      <protection locked="0"/>
    </xf>
    <xf numFmtId="0" fontId="0" fillId="0" borderId="24" xfId="0" applyFont="1" applyBorder="1" applyAlignment="1">
      <alignment horizontal="center" vertical="center" wrapText="1"/>
      <protection locked="0"/>
    </xf>
    <xf numFmtId="168" fontId="0" fillId="0" borderId="24" xfId="0" applyNumberFormat="1" applyFont="1" applyBorder="1" applyAlignment="1">
      <alignment horizontal="right" vertical="center"/>
      <protection locked="0"/>
    </xf>
    <xf numFmtId="0" fontId="10" fillId="0" borderId="24" xfId="0" applyFont="1" applyBorder="1" applyAlignment="1">
      <alignment horizontal="left" vertical="center"/>
      <protection locked="0"/>
    </xf>
    <xf numFmtId="167" fontId="10" fillId="0" borderId="0" xfId="0" applyNumberFormat="1" applyFont="1" applyAlignment="1">
      <alignment horizontal="right" vertical="center"/>
      <protection locked="0"/>
    </xf>
    <xf numFmtId="167" fontId="10" fillId="0" borderId="14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27" fillId="0" borderId="4" xfId="0" applyFont="1" applyBorder="1" applyAlignment="1">
      <alignment horizontal="left" vertical="center"/>
      <protection locked="0"/>
    </xf>
    <xf numFmtId="0" fontId="27" fillId="0" borderId="0" xfId="0" applyFont="1" applyAlignment="1">
      <alignment horizontal="left" vertical="center"/>
      <protection locked="0"/>
    </xf>
    <xf numFmtId="168" fontId="27" fillId="0" borderId="0" xfId="0" applyNumberFormat="1" applyFont="1" applyAlignment="1">
      <alignment horizontal="right" vertical="center"/>
      <protection locked="0"/>
    </xf>
    <xf numFmtId="0" fontId="27" fillId="0" borderId="5" xfId="0" applyFont="1" applyBorder="1" applyAlignment="1">
      <alignment horizontal="left" vertical="center"/>
      <protection locked="0"/>
    </xf>
    <xf numFmtId="0" fontId="27" fillId="0" borderId="13" xfId="0" applyFont="1" applyBorder="1" applyAlignment="1">
      <alignment horizontal="left" vertical="center"/>
      <protection locked="0"/>
    </xf>
    <xf numFmtId="0" fontId="27" fillId="0" borderId="14" xfId="0" applyFont="1" applyBorder="1" applyAlignment="1">
      <alignment horizontal="left" vertical="center"/>
      <protection locked="0"/>
    </xf>
    <xf numFmtId="0" fontId="28" fillId="0" borderId="4" xfId="0" applyFont="1" applyBorder="1" applyAlignment="1">
      <alignment horizontal="left" vertical="center"/>
      <protection locked="0"/>
    </xf>
    <xf numFmtId="0" fontId="28" fillId="0" borderId="0" xfId="0" applyFont="1" applyAlignment="1">
      <alignment horizontal="left" vertical="center"/>
      <protection locked="0"/>
    </xf>
    <xf numFmtId="0" fontId="28" fillId="0" borderId="5" xfId="0" applyFont="1" applyBorder="1" applyAlignment="1">
      <alignment horizontal="left" vertical="center"/>
      <protection locked="0"/>
    </xf>
    <xf numFmtId="0" fontId="28" fillId="0" borderId="13" xfId="0" applyFont="1" applyBorder="1" applyAlignment="1">
      <alignment horizontal="left" vertical="center"/>
      <protection locked="0"/>
    </xf>
    <xf numFmtId="0" fontId="28" fillId="0" borderId="14" xfId="0" applyFont="1" applyBorder="1" applyAlignment="1">
      <alignment horizontal="left" vertical="center"/>
      <protection locked="0"/>
    </xf>
    <xf numFmtId="0" fontId="29" fillId="0" borderId="4" xfId="0" applyFont="1" applyBorder="1" applyAlignment="1">
      <alignment horizontal="left" vertical="center"/>
      <protection locked="0"/>
    </xf>
    <xf numFmtId="0" fontId="29" fillId="0" borderId="0" xfId="0" applyFont="1" applyAlignment="1">
      <alignment horizontal="left" vertical="center"/>
      <protection locked="0"/>
    </xf>
    <xf numFmtId="168" fontId="29" fillId="0" borderId="0" xfId="0" applyNumberFormat="1" applyFont="1" applyAlignment="1">
      <alignment horizontal="right" vertical="center"/>
      <protection locked="0"/>
    </xf>
    <xf numFmtId="0" fontId="29" fillId="0" borderId="5" xfId="0" applyFont="1" applyBorder="1" applyAlignment="1">
      <alignment horizontal="left" vertical="center"/>
      <protection locked="0"/>
    </xf>
    <xf numFmtId="0" fontId="29" fillId="0" borderId="13" xfId="0" applyFont="1" applyBorder="1" applyAlignment="1">
      <alignment horizontal="left" vertical="center"/>
      <protection locked="0"/>
    </xf>
    <xf numFmtId="0" fontId="29" fillId="0" borderId="14" xfId="0" applyFont="1" applyBorder="1" applyAlignment="1">
      <alignment horizontal="left" vertical="center"/>
      <protection locked="0"/>
    </xf>
    <xf numFmtId="0" fontId="30" fillId="0" borderId="24" xfId="0" applyFont="1" applyBorder="1" applyAlignment="1">
      <alignment horizontal="center" vertical="center"/>
      <protection locked="0"/>
    </xf>
    <xf numFmtId="49" fontId="30" fillId="0" borderId="24" xfId="0" applyNumberFormat="1" applyFont="1" applyBorder="1" applyAlignment="1">
      <alignment horizontal="left" vertical="center" wrapText="1"/>
      <protection locked="0"/>
    </xf>
    <xf numFmtId="0" fontId="30" fillId="0" borderId="24" xfId="0" applyFont="1" applyBorder="1" applyAlignment="1">
      <alignment horizontal="center" vertical="center" wrapText="1"/>
      <protection locked="0"/>
    </xf>
    <xf numFmtId="168" fontId="30" fillId="0" borderId="24" xfId="0" applyNumberFormat="1" applyFont="1" applyBorder="1" applyAlignment="1">
      <alignment horizontal="right" vertical="center"/>
      <protection locked="0"/>
    </xf>
    <xf numFmtId="0" fontId="27" fillId="0" borderId="15" xfId="0" applyFont="1" applyBorder="1" applyAlignment="1">
      <alignment horizontal="left" vertical="center"/>
      <protection locked="0"/>
    </xf>
    <xf numFmtId="0" fontId="27" fillId="0" borderId="16" xfId="0" applyFont="1" applyBorder="1" applyAlignment="1">
      <alignment horizontal="left" vertical="center"/>
      <protection locked="0"/>
    </xf>
    <xf numFmtId="0" fontId="27" fillId="0" borderId="17" xfId="0" applyFont="1" applyBorder="1" applyAlignment="1">
      <alignment horizontal="left" vertical="center"/>
      <protection locked="0"/>
    </xf>
    <xf numFmtId="0" fontId="34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/>
    </xf>
    <xf numFmtId="0" fontId="35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0" fillId="4" borderId="0" xfId="0" applyFont="1" applyFill="1" applyAlignment="1">
      <alignment horizontal="left" vertical="center"/>
      <protection locked="0"/>
    </xf>
    <xf numFmtId="0" fontId="27" fillId="4" borderId="0" xfId="0" applyFont="1" applyFill="1" applyAlignment="1">
      <alignment horizontal="left" vertical="center"/>
      <protection locked="0"/>
    </xf>
    <xf numFmtId="168" fontId="27" fillId="4" borderId="0" xfId="0" applyNumberFormat="1" applyFont="1" applyFill="1" applyAlignment="1">
      <alignment horizontal="right" vertical="center"/>
      <protection locked="0"/>
    </xf>
    <xf numFmtId="0" fontId="27" fillId="4" borderId="5" xfId="0" applyFont="1" applyFill="1" applyBorder="1" applyAlignment="1">
      <alignment horizontal="left" vertical="center"/>
      <protection locked="0"/>
    </xf>
    <xf numFmtId="0" fontId="0" fillId="4" borderId="24" xfId="0" applyFont="1" applyFill="1" applyBorder="1" applyAlignment="1">
      <alignment horizontal="center" vertical="center"/>
      <protection locked="0"/>
    </xf>
    <xf numFmtId="49" fontId="0" fillId="4" borderId="24" xfId="0" applyNumberFormat="1" applyFont="1" applyFill="1" applyBorder="1" applyAlignment="1">
      <alignment horizontal="left" vertical="center" wrapText="1"/>
      <protection locked="0"/>
    </xf>
    <xf numFmtId="0" fontId="0" fillId="4" borderId="24" xfId="0" applyFont="1" applyFill="1" applyBorder="1" applyAlignment="1">
      <alignment horizontal="center" vertical="center" wrapText="1"/>
      <protection locked="0"/>
    </xf>
    <xf numFmtId="168" fontId="0" fillId="4" borderId="24" xfId="0" applyNumberFormat="1" applyFont="1" applyFill="1" applyBorder="1" applyAlignment="1">
      <alignment horizontal="right" vertical="center"/>
      <protection locked="0"/>
    </xf>
    <xf numFmtId="0" fontId="0" fillId="4" borderId="5" xfId="0" applyFill="1" applyBorder="1" applyAlignment="1">
      <alignment horizontal="left" vertical="center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 vertical="center"/>
      <protection locked="0"/>
    </xf>
    <xf numFmtId="164" fontId="16" fillId="3" borderId="0" xfId="0" applyNumberFormat="1" applyFont="1" applyFill="1" applyAlignment="1">
      <alignment horizontal="righ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2" fillId="3" borderId="0" xfId="0" applyFont="1" applyFill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4" fontId="19" fillId="0" borderId="0" xfId="0" applyNumberFormat="1" applyFont="1" applyAlignment="1">
      <alignment horizontal="righ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15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5" fillId="3" borderId="9" xfId="0" applyFont="1" applyFill="1" applyBorder="1" applyAlignment="1">
      <alignment horizontal="center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0" fontId="0" fillId="3" borderId="25" xfId="0" applyFill="1" applyBorder="1" applyAlignment="1">
      <alignment horizontal="left" vertical="center"/>
      <protection locked="0"/>
    </xf>
    <xf numFmtId="164" fontId="8" fillId="0" borderId="0" xfId="0" applyNumberFormat="1" applyFont="1" applyAlignment="1">
      <alignment horizontal="right" vertical="center"/>
      <protection locked="0"/>
    </xf>
    <xf numFmtId="0" fontId="18" fillId="0" borderId="0" xfId="0" applyFont="1" applyAlignment="1">
      <alignment horizontal="left" vertical="center" wrapText="1"/>
      <protection locked="0"/>
    </xf>
    <xf numFmtId="0" fontId="18" fillId="0" borderId="0" xfId="0" applyFont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 wrapText="1"/>
      <protection locked="0"/>
    </xf>
    <xf numFmtId="0" fontId="5" fillId="0" borderId="0" xfId="0" applyFont="1" applyAlignment="1">
      <alignment horizontal="left" vertical="center"/>
      <protection locked="0"/>
    </xf>
    <xf numFmtId="0" fontId="5" fillId="3" borderId="8" xfId="0" applyFont="1" applyFill="1" applyBorder="1" applyAlignment="1">
      <alignment horizontal="center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4" fontId="11" fillId="0" borderId="0" xfId="0" applyNumberFormat="1" applyFont="1" applyAlignment="1">
      <alignment horizontal="right" vertical="center"/>
      <protection locked="0"/>
    </xf>
    <xf numFmtId="0" fontId="6" fillId="3" borderId="9" xfId="0" applyFont="1" applyFill="1" applyBorder="1" applyAlignment="1">
      <alignment horizontal="left" vertical="center"/>
      <protection locked="0"/>
    </xf>
    <xf numFmtId="164" fontId="6" fillId="3" borderId="9" xfId="0" applyNumberFormat="1" applyFont="1" applyFill="1" applyBorder="1" applyAlignment="1">
      <alignment horizontal="right" vertical="center"/>
      <protection locked="0"/>
    </xf>
    <xf numFmtId="0" fontId="3" fillId="0" borderId="0" xfId="0" applyFont="1" applyAlignment="1">
      <alignment horizontal="center" vertical="center"/>
      <protection locked="0"/>
    </xf>
    <xf numFmtId="164" fontId="9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6" fillId="0" borderId="0" xfId="0" applyFont="1" applyAlignment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  <protection locked="0"/>
    </xf>
    <xf numFmtId="0" fontId="35" fillId="2" borderId="0" xfId="1" applyFont="1" applyFill="1" applyAlignment="1" applyProtection="1">
      <alignment horizontal="center" vertical="center"/>
    </xf>
    <xf numFmtId="164" fontId="24" fillId="0" borderId="0" xfId="0" applyNumberFormat="1" applyFont="1" applyAlignment="1">
      <alignment horizontal="right"/>
      <protection locked="0"/>
    </xf>
    <xf numFmtId="0" fontId="23" fillId="0" borderId="0" xfId="0" applyFont="1" applyAlignment="1">
      <alignment horizontal="left"/>
      <protection locked="0"/>
    </xf>
    <xf numFmtId="0" fontId="27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horizontal="left" vertical="center"/>
      <protection locked="0"/>
    </xf>
    <xf numFmtId="0" fontId="0" fillId="0" borderId="24" xfId="0" applyFont="1" applyBorder="1" applyAlignment="1">
      <alignment horizontal="left" vertical="center" wrapText="1"/>
      <protection locked="0"/>
    </xf>
    <xf numFmtId="0" fontId="0" fillId="0" borderId="24" xfId="0" applyBorder="1" applyAlignment="1">
      <alignment horizontal="left" vertical="center"/>
      <protection locked="0"/>
    </xf>
    <xf numFmtId="164" fontId="0" fillId="0" borderId="24" xfId="0" applyNumberFormat="1" applyFont="1" applyBorder="1" applyAlignment="1">
      <alignment horizontal="right" vertical="center"/>
      <protection locked="0"/>
    </xf>
    <xf numFmtId="164" fontId="16" fillId="0" borderId="0" xfId="0" applyNumberFormat="1" applyFont="1" applyAlignment="1">
      <alignment horizontal="right"/>
      <protection locked="0"/>
    </xf>
    <xf numFmtId="164" fontId="22" fillId="0" borderId="0" xfId="0" applyNumberFormat="1" applyFont="1" applyAlignment="1">
      <alignment horizontal="right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0" fontId="28" fillId="0" borderId="0" xfId="0" applyFont="1" applyAlignment="1">
      <alignment horizontal="left" vertical="center" wrapText="1"/>
      <protection locked="0"/>
    </xf>
    <xf numFmtId="0" fontId="28" fillId="0" borderId="0" xfId="0" applyFont="1" applyAlignment="1">
      <alignment horizontal="left" vertical="center"/>
      <protection locked="0"/>
    </xf>
    <xf numFmtId="0" fontId="30" fillId="0" borderId="24" xfId="0" applyFont="1" applyBorder="1" applyAlignment="1">
      <alignment horizontal="left" vertical="center" wrapText="1"/>
      <protection locked="0"/>
    </xf>
    <xf numFmtId="0" fontId="30" fillId="0" borderId="24" xfId="0" applyFont="1" applyBorder="1" applyAlignment="1">
      <alignment horizontal="left" vertical="center"/>
      <protection locked="0"/>
    </xf>
    <xf numFmtId="164" fontId="30" fillId="0" borderId="24" xfId="0" applyNumberFormat="1" applyFont="1" applyBorder="1" applyAlignment="1">
      <alignment horizontal="right" vertical="center"/>
      <protection locked="0"/>
    </xf>
    <xf numFmtId="0" fontId="0" fillId="4" borderId="24" xfId="0" applyFont="1" applyFill="1" applyBorder="1" applyAlignment="1">
      <alignment horizontal="left" vertical="center" wrapText="1"/>
      <protection locked="0"/>
    </xf>
    <xf numFmtId="0" fontId="0" fillId="4" borderId="24" xfId="0" applyFill="1" applyBorder="1" applyAlignment="1">
      <alignment horizontal="left" vertical="center"/>
      <protection locked="0"/>
    </xf>
    <xf numFmtId="164" fontId="0" fillId="4" borderId="24" xfId="0" applyNumberFormat="1" applyFont="1" applyFill="1" applyBorder="1" applyAlignment="1">
      <alignment horizontal="right" vertical="center"/>
      <protection locked="0"/>
    </xf>
    <xf numFmtId="0" fontId="27" fillId="4" borderId="0" xfId="0" applyFont="1" applyFill="1" applyAlignment="1">
      <alignment horizontal="left" vertical="center" wrapText="1"/>
      <protection locked="0"/>
    </xf>
    <xf numFmtId="0" fontId="27" fillId="4" borderId="0" xfId="0" applyFont="1" applyFill="1" applyAlignment="1">
      <alignment horizontal="left" vertical="center"/>
      <protection locked="0"/>
    </xf>
    <xf numFmtId="166" fontId="5" fillId="0" borderId="0" xfId="0" applyNumberFormat="1" applyFont="1" applyAlignment="1">
      <alignment horizontal="left" vertical="top"/>
      <protection locked="0"/>
    </xf>
    <xf numFmtId="0" fontId="5" fillId="3" borderId="22" xfId="0" applyFont="1" applyFill="1" applyBorder="1" applyAlignment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  <protection locked="0"/>
    </xf>
    <xf numFmtId="0" fontId="0" fillId="3" borderId="23" xfId="0" applyFill="1" applyBorder="1" applyAlignment="1">
      <alignment horizontal="center" vertical="center" wrapText="1"/>
      <protection locked="0"/>
    </xf>
    <xf numFmtId="164" fontId="24" fillId="0" borderId="0" xfId="0" applyNumberFormat="1" applyFont="1" applyAlignment="1">
      <alignment horizontal="right" vertical="center"/>
      <protection locked="0"/>
    </xf>
    <xf numFmtId="0" fontId="23" fillId="0" borderId="0" xfId="0" applyFont="1" applyAlignment="1">
      <alignment horizontal="left" vertical="center"/>
      <protection locked="0"/>
    </xf>
    <xf numFmtId="164" fontId="22" fillId="0" borderId="0" xfId="0" applyNumberFormat="1" applyFont="1" applyAlignment="1">
      <alignment horizontal="right" vertical="center"/>
      <protection locked="0"/>
    </xf>
    <xf numFmtId="0" fontId="5" fillId="3" borderId="0" xfId="0" applyFont="1" applyFill="1" applyAlignment="1">
      <alignment horizontal="center" vertical="center"/>
      <protection locked="0"/>
    </xf>
    <xf numFmtId="164" fontId="10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164" fontId="9" fillId="0" borderId="0" xfId="0" applyNumberFormat="1" applyFont="1" applyAlignment="1">
      <alignment horizontal="righ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CF8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AD8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031" name="Obrázek 1" descr="C:\KROSplusData\System\Temp\radECF8B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55" name="Obrázek 1" descr="C:\KROSplusData\System\Temp\radDAD84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3"/>
  <sheetViews>
    <sheetView showGridLines="0" workbookViewId="0">
      <pane ySplit="1" topLeftCell="A2" activePane="bottomLeft" state="frozenSplit"/>
      <selection pane="bottomLeft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.6640625" style="2" customWidth="1"/>
    <col min="44" max="44" width="10.6640625" style="1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89" width="10.6640625" style="2" hidden="1" customWidth="1"/>
    <col min="90" max="16384" width="10.6640625" style="1"/>
  </cols>
  <sheetData>
    <row r="1" spans="1:256" s="3" customFormat="1" ht="22.5" customHeight="1" x14ac:dyDescent="0.3">
      <c r="A1" s="141" t="s">
        <v>0</v>
      </c>
      <c r="B1" s="142"/>
      <c r="C1" s="142"/>
      <c r="D1" s="143" t="s">
        <v>1</v>
      </c>
      <c r="E1" s="142"/>
      <c r="F1" s="142"/>
      <c r="G1" s="142"/>
      <c r="H1" s="142"/>
      <c r="I1" s="142"/>
      <c r="J1" s="142"/>
      <c r="K1" s="144" t="s">
        <v>816</v>
      </c>
      <c r="L1" s="144"/>
      <c r="M1" s="144"/>
      <c r="N1" s="144"/>
      <c r="O1" s="144"/>
      <c r="P1" s="144"/>
      <c r="Q1" s="144"/>
      <c r="R1" s="144"/>
      <c r="S1" s="144"/>
      <c r="T1" s="142"/>
      <c r="U1" s="142"/>
      <c r="V1" s="142"/>
      <c r="W1" s="144" t="s">
        <v>817</v>
      </c>
      <c r="X1" s="144"/>
      <c r="Y1" s="144"/>
      <c r="Z1" s="144"/>
      <c r="AA1" s="144"/>
      <c r="AB1" s="144"/>
      <c r="AC1" s="144"/>
      <c r="AD1" s="144"/>
      <c r="AE1" s="144"/>
      <c r="AF1" s="144"/>
      <c r="AG1" s="142"/>
      <c r="AH1" s="14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4" t="s">
        <v>2</v>
      </c>
      <c r="BB1" s="4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4" t="s">
        <v>3</v>
      </c>
      <c r="BU1" s="4" t="s">
        <v>3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4" t="s">
        <v>4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R2" s="159" t="s">
        <v>5</v>
      </c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S2" s="6" t="s">
        <v>6</v>
      </c>
      <c r="BT2" s="6" t="s">
        <v>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6</v>
      </c>
      <c r="BT3" s="6" t="s">
        <v>8</v>
      </c>
    </row>
    <row r="4" spans="1:256" s="2" customFormat="1" ht="37.5" customHeight="1" x14ac:dyDescent="0.3">
      <c r="B4" s="10"/>
      <c r="C4" s="181" t="s">
        <v>9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1"/>
      <c r="AS4" s="12" t="s">
        <v>10</v>
      </c>
      <c r="BS4" s="6" t="s">
        <v>11</v>
      </c>
    </row>
    <row r="5" spans="1:256" s="2" customFormat="1" ht="15" customHeight="1" x14ac:dyDescent="0.3">
      <c r="B5" s="10"/>
      <c r="D5" s="13" t="s">
        <v>12</v>
      </c>
      <c r="K5" s="174" t="s">
        <v>13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Q5" s="11"/>
      <c r="BS5" s="6" t="s">
        <v>6</v>
      </c>
    </row>
    <row r="6" spans="1:256" s="2" customFormat="1" ht="37.5" customHeight="1" x14ac:dyDescent="0.3">
      <c r="B6" s="10"/>
      <c r="D6" s="15" t="s">
        <v>14</v>
      </c>
      <c r="K6" s="185" t="s">
        <v>15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Q6" s="11"/>
      <c r="BS6" s="6" t="s">
        <v>16</v>
      </c>
    </row>
    <row r="7" spans="1:256" s="2" customFormat="1" ht="15" customHeight="1" x14ac:dyDescent="0.3">
      <c r="B7" s="10"/>
      <c r="D7" s="16" t="s">
        <v>17</v>
      </c>
      <c r="K7" s="14"/>
      <c r="AK7" s="16" t="s">
        <v>18</v>
      </c>
      <c r="AN7" s="14"/>
      <c r="AQ7" s="11"/>
      <c r="BS7" s="6" t="s">
        <v>19</v>
      </c>
    </row>
    <row r="8" spans="1:256" s="2" customFormat="1" ht="15" customHeight="1" x14ac:dyDescent="0.3">
      <c r="B8" s="10"/>
      <c r="D8" s="16" t="s">
        <v>20</v>
      </c>
      <c r="K8" s="14" t="s">
        <v>21</v>
      </c>
      <c r="AK8" s="16" t="s">
        <v>22</v>
      </c>
      <c r="AN8" s="14" t="s">
        <v>23</v>
      </c>
      <c r="AQ8" s="11"/>
      <c r="BS8" s="6" t="s">
        <v>24</v>
      </c>
    </row>
    <row r="9" spans="1:256" s="2" customFormat="1" ht="15" customHeight="1" x14ac:dyDescent="0.3">
      <c r="B9" s="10"/>
      <c r="AQ9" s="11"/>
      <c r="BS9" s="6" t="s">
        <v>25</v>
      </c>
    </row>
    <row r="10" spans="1:256" s="2" customFormat="1" ht="15" customHeight="1" x14ac:dyDescent="0.3">
      <c r="B10" s="10"/>
      <c r="D10" s="16" t="s">
        <v>26</v>
      </c>
      <c r="AK10" s="16" t="s">
        <v>27</v>
      </c>
      <c r="AN10" s="14"/>
      <c r="AQ10" s="11"/>
      <c r="BS10" s="6" t="s">
        <v>16</v>
      </c>
    </row>
    <row r="11" spans="1:256" s="2" customFormat="1" ht="19.5" customHeight="1" x14ac:dyDescent="0.3">
      <c r="B11" s="10"/>
      <c r="E11" s="14" t="s">
        <v>28</v>
      </c>
      <c r="AK11" s="16" t="s">
        <v>29</v>
      </c>
      <c r="AN11" s="14"/>
      <c r="AQ11" s="11"/>
      <c r="BS11" s="6" t="s">
        <v>16</v>
      </c>
    </row>
    <row r="12" spans="1:256" s="2" customFormat="1" ht="7.5" customHeight="1" x14ac:dyDescent="0.3">
      <c r="B12" s="10"/>
      <c r="AQ12" s="11"/>
      <c r="BS12" s="6" t="s">
        <v>16</v>
      </c>
    </row>
    <row r="13" spans="1:256" s="2" customFormat="1" ht="15" customHeight="1" x14ac:dyDescent="0.3">
      <c r="B13" s="10"/>
      <c r="D13" s="16" t="s">
        <v>30</v>
      </c>
      <c r="AK13" s="16" t="s">
        <v>27</v>
      </c>
      <c r="AN13" s="14"/>
      <c r="AQ13" s="11"/>
      <c r="BS13" s="6" t="s">
        <v>16</v>
      </c>
    </row>
    <row r="14" spans="1:256" s="2" customFormat="1" ht="15.75" customHeight="1" x14ac:dyDescent="0.3">
      <c r="B14" s="10"/>
      <c r="E14" s="14" t="s">
        <v>28</v>
      </c>
      <c r="AK14" s="16" t="s">
        <v>29</v>
      </c>
      <c r="AN14" s="14"/>
      <c r="AQ14" s="11"/>
      <c r="BS14" s="6" t="s">
        <v>16</v>
      </c>
    </row>
    <row r="15" spans="1:256" s="2" customFormat="1" ht="7.5" customHeight="1" x14ac:dyDescent="0.3">
      <c r="B15" s="10"/>
      <c r="AQ15" s="11"/>
      <c r="BS15" s="6" t="s">
        <v>3</v>
      </c>
    </row>
    <row r="16" spans="1:256" s="2" customFormat="1" ht="15" customHeight="1" x14ac:dyDescent="0.3">
      <c r="B16" s="10"/>
      <c r="D16" s="16" t="s">
        <v>31</v>
      </c>
      <c r="AK16" s="16" t="s">
        <v>27</v>
      </c>
      <c r="AN16" s="14"/>
      <c r="AQ16" s="11"/>
      <c r="BS16" s="6" t="s">
        <v>3</v>
      </c>
    </row>
    <row r="17" spans="2:71" s="2" customFormat="1" ht="19.5" customHeight="1" x14ac:dyDescent="0.3">
      <c r="B17" s="10"/>
      <c r="E17" s="14" t="s">
        <v>32</v>
      </c>
      <c r="AK17" s="16" t="s">
        <v>29</v>
      </c>
      <c r="AN17" s="14"/>
      <c r="AQ17" s="11"/>
      <c r="BS17" s="6" t="s">
        <v>33</v>
      </c>
    </row>
    <row r="18" spans="2:71" s="2" customFormat="1" ht="7.5" customHeight="1" x14ac:dyDescent="0.3">
      <c r="B18" s="10"/>
      <c r="AQ18" s="11"/>
      <c r="BS18" s="6" t="s">
        <v>6</v>
      </c>
    </row>
    <row r="19" spans="2:71" s="2" customFormat="1" ht="15" customHeight="1" x14ac:dyDescent="0.3">
      <c r="B19" s="10"/>
      <c r="D19" s="16" t="s">
        <v>34</v>
      </c>
      <c r="AK19" s="16" t="s">
        <v>27</v>
      </c>
      <c r="AN19" s="14"/>
      <c r="AQ19" s="11"/>
      <c r="BS19" s="6" t="s">
        <v>16</v>
      </c>
    </row>
    <row r="20" spans="2:71" s="2" customFormat="1" ht="15.75" customHeight="1" x14ac:dyDescent="0.3">
      <c r="B20" s="10"/>
      <c r="E20" s="14" t="s">
        <v>32</v>
      </c>
      <c r="AK20" s="16" t="s">
        <v>29</v>
      </c>
      <c r="AN20" s="14"/>
      <c r="AQ20" s="11"/>
    </row>
    <row r="21" spans="2:71" s="2" customFormat="1" ht="7.5" customHeight="1" x14ac:dyDescent="0.3">
      <c r="B21" s="10"/>
      <c r="AQ21" s="11"/>
    </row>
    <row r="22" spans="2:71" s="2" customFormat="1" ht="15.75" customHeight="1" x14ac:dyDescent="0.3">
      <c r="B22" s="10"/>
      <c r="D22" s="16" t="s">
        <v>35</v>
      </c>
      <c r="AQ22" s="11"/>
    </row>
    <row r="23" spans="2:71" s="2" customFormat="1" ht="15.75" customHeight="1" x14ac:dyDescent="0.3">
      <c r="B23" s="10"/>
      <c r="E23" s="186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Q23" s="11"/>
    </row>
    <row r="24" spans="2:71" s="2" customFormat="1" ht="7.5" customHeight="1" x14ac:dyDescent="0.3">
      <c r="B24" s="10"/>
      <c r="AQ24" s="11"/>
    </row>
    <row r="25" spans="2:71" s="2" customFormat="1" ht="7.5" customHeight="1" x14ac:dyDescent="0.3">
      <c r="B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Q25" s="11"/>
    </row>
    <row r="26" spans="2:71" s="2" customFormat="1" ht="15" customHeight="1" x14ac:dyDescent="0.3">
      <c r="B26" s="10"/>
      <c r="D26" s="18" t="s">
        <v>36</v>
      </c>
      <c r="AK26" s="169">
        <f>ROUNDUP($AG$87,2)</f>
        <v>0</v>
      </c>
      <c r="AL26" s="160"/>
      <c r="AM26" s="160"/>
      <c r="AN26" s="160"/>
      <c r="AO26" s="160"/>
      <c r="AQ26" s="11"/>
    </row>
    <row r="27" spans="2:71" s="2" customFormat="1" ht="15" customHeight="1" x14ac:dyDescent="0.3">
      <c r="B27" s="10"/>
      <c r="D27" s="18" t="s">
        <v>37</v>
      </c>
      <c r="AK27" s="169">
        <f>ROUNDUP($AG$90,2)</f>
        <v>0</v>
      </c>
      <c r="AL27" s="160"/>
      <c r="AM27" s="160"/>
      <c r="AN27" s="160"/>
      <c r="AO27" s="160"/>
      <c r="AQ27" s="11"/>
    </row>
    <row r="28" spans="2:71" s="6" customFormat="1" ht="7.5" customHeight="1" x14ac:dyDescent="0.3">
      <c r="B28" s="19"/>
      <c r="AQ28" s="20"/>
    </row>
    <row r="29" spans="2:71" s="6" customFormat="1" ht="27" customHeight="1" x14ac:dyDescent="0.3">
      <c r="B29" s="19"/>
      <c r="D29" s="21" t="s">
        <v>38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182">
        <f>ROUNDUP($AK$26+$AK$27,2)</f>
        <v>0</v>
      </c>
      <c r="AL29" s="183"/>
      <c r="AM29" s="183"/>
      <c r="AN29" s="183"/>
      <c r="AO29" s="183"/>
      <c r="AQ29" s="20"/>
    </row>
    <row r="30" spans="2:71" s="6" customFormat="1" ht="7.5" customHeight="1" x14ac:dyDescent="0.3">
      <c r="B30" s="19"/>
      <c r="AQ30" s="20"/>
    </row>
    <row r="31" spans="2:71" s="6" customFormat="1" ht="15" customHeight="1" x14ac:dyDescent="0.3">
      <c r="B31" s="23"/>
      <c r="D31" s="24" t="s">
        <v>39</v>
      </c>
      <c r="F31" s="24" t="s">
        <v>40</v>
      </c>
      <c r="L31" s="176">
        <v>0.21</v>
      </c>
      <c r="M31" s="177"/>
      <c r="N31" s="177"/>
      <c r="O31" s="177"/>
      <c r="T31" s="26" t="s">
        <v>41</v>
      </c>
      <c r="W31" s="178">
        <f>ROUNDUP($AZ$87+SUM($CD$91:$CD$91),2)</f>
        <v>0</v>
      </c>
      <c r="X31" s="177"/>
      <c r="Y31" s="177"/>
      <c r="Z31" s="177"/>
      <c r="AA31" s="177"/>
      <c r="AB31" s="177"/>
      <c r="AC31" s="177"/>
      <c r="AD31" s="177"/>
      <c r="AE31" s="177"/>
      <c r="AK31" s="178">
        <f>ROUNDUP($AV$87+SUM($BY$91:$BY$91),1)</f>
        <v>0</v>
      </c>
      <c r="AL31" s="177"/>
      <c r="AM31" s="177"/>
      <c r="AN31" s="177"/>
      <c r="AO31" s="177"/>
      <c r="AQ31" s="27"/>
    </row>
    <row r="32" spans="2:71" s="6" customFormat="1" ht="15" customHeight="1" x14ac:dyDescent="0.3">
      <c r="B32" s="23"/>
      <c r="F32" s="24" t="s">
        <v>42</v>
      </c>
      <c r="L32" s="176">
        <v>0.15</v>
      </c>
      <c r="M32" s="177"/>
      <c r="N32" s="177"/>
      <c r="O32" s="177"/>
      <c r="T32" s="26" t="s">
        <v>41</v>
      </c>
      <c r="W32" s="178">
        <f>ROUNDUP($BA$87+SUM($CE$91:$CE$91),2)</f>
        <v>0</v>
      </c>
      <c r="X32" s="177"/>
      <c r="Y32" s="177"/>
      <c r="Z32" s="177"/>
      <c r="AA32" s="177"/>
      <c r="AB32" s="177"/>
      <c r="AC32" s="177"/>
      <c r="AD32" s="177"/>
      <c r="AE32" s="177"/>
      <c r="AK32" s="178">
        <f>ROUNDUP($AW$87+SUM($BZ$91:$BZ$91),1)</f>
        <v>0</v>
      </c>
      <c r="AL32" s="177"/>
      <c r="AM32" s="177"/>
      <c r="AN32" s="177"/>
      <c r="AO32" s="177"/>
      <c r="AQ32" s="27"/>
    </row>
    <row r="33" spans="2:43" s="6" customFormat="1" ht="15" hidden="1" customHeight="1" x14ac:dyDescent="0.3">
      <c r="B33" s="23"/>
      <c r="F33" s="24" t="s">
        <v>43</v>
      </c>
      <c r="L33" s="176">
        <v>0.21</v>
      </c>
      <c r="M33" s="177"/>
      <c r="N33" s="177"/>
      <c r="O33" s="177"/>
      <c r="T33" s="26" t="s">
        <v>41</v>
      </c>
      <c r="W33" s="178">
        <f>ROUNDUP($BB$87+SUM($CF$91:$CF$91),2)</f>
        <v>0</v>
      </c>
      <c r="X33" s="177"/>
      <c r="Y33" s="177"/>
      <c r="Z33" s="177"/>
      <c r="AA33" s="177"/>
      <c r="AB33" s="177"/>
      <c r="AC33" s="177"/>
      <c r="AD33" s="177"/>
      <c r="AE33" s="177"/>
      <c r="AK33" s="178">
        <v>0</v>
      </c>
      <c r="AL33" s="177"/>
      <c r="AM33" s="177"/>
      <c r="AN33" s="177"/>
      <c r="AO33" s="177"/>
      <c r="AQ33" s="27"/>
    </row>
    <row r="34" spans="2:43" s="6" customFormat="1" ht="15" hidden="1" customHeight="1" x14ac:dyDescent="0.3">
      <c r="B34" s="23"/>
      <c r="F34" s="24" t="s">
        <v>44</v>
      </c>
      <c r="L34" s="176">
        <v>0.15</v>
      </c>
      <c r="M34" s="177"/>
      <c r="N34" s="177"/>
      <c r="O34" s="177"/>
      <c r="T34" s="26" t="s">
        <v>41</v>
      </c>
      <c r="W34" s="178">
        <f>ROUNDUP($BC$87+SUM($CG$91:$CG$91),2)</f>
        <v>0</v>
      </c>
      <c r="X34" s="177"/>
      <c r="Y34" s="177"/>
      <c r="Z34" s="177"/>
      <c r="AA34" s="177"/>
      <c r="AB34" s="177"/>
      <c r="AC34" s="177"/>
      <c r="AD34" s="177"/>
      <c r="AE34" s="177"/>
      <c r="AK34" s="178">
        <v>0</v>
      </c>
      <c r="AL34" s="177"/>
      <c r="AM34" s="177"/>
      <c r="AN34" s="177"/>
      <c r="AO34" s="177"/>
      <c r="AQ34" s="27"/>
    </row>
    <row r="35" spans="2:43" s="6" customFormat="1" ht="15" hidden="1" customHeight="1" x14ac:dyDescent="0.3">
      <c r="B35" s="23"/>
      <c r="F35" s="24" t="s">
        <v>45</v>
      </c>
      <c r="L35" s="176">
        <v>0</v>
      </c>
      <c r="M35" s="177"/>
      <c r="N35" s="177"/>
      <c r="O35" s="177"/>
      <c r="T35" s="26" t="s">
        <v>41</v>
      </c>
      <c r="W35" s="178">
        <f>ROUNDUP($BD$87+SUM($CH$91:$CH$91),2)</f>
        <v>0</v>
      </c>
      <c r="X35" s="177"/>
      <c r="Y35" s="177"/>
      <c r="Z35" s="177"/>
      <c r="AA35" s="177"/>
      <c r="AB35" s="177"/>
      <c r="AC35" s="177"/>
      <c r="AD35" s="177"/>
      <c r="AE35" s="177"/>
      <c r="AK35" s="178">
        <v>0</v>
      </c>
      <c r="AL35" s="177"/>
      <c r="AM35" s="177"/>
      <c r="AN35" s="177"/>
      <c r="AO35" s="177"/>
      <c r="AQ35" s="27"/>
    </row>
    <row r="36" spans="2:43" s="6" customFormat="1" ht="7.5" customHeight="1" x14ac:dyDescent="0.3">
      <c r="B36" s="19"/>
      <c r="AQ36" s="20"/>
    </row>
    <row r="37" spans="2:43" s="6" customFormat="1" ht="27" customHeight="1" x14ac:dyDescent="0.3">
      <c r="B37" s="19"/>
      <c r="C37" s="28"/>
      <c r="D37" s="29" t="s">
        <v>46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 t="s">
        <v>47</v>
      </c>
      <c r="U37" s="30"/>
      <c r="V37" s="30"/>
      <c r="W37" s="30"/>
      <c r="X37" s="179" t="s">
        <v>48</v>
      </c>
      <c r="Y37" s="167"/>
      <c r="Z37" s="167"/>
      <c r="AA37" s="167"/>
      <c r="AB37" s="167"/>
      <c r="AC37" s="30"/>
      <c r="AD37" s="30"/>
      <c r="AE37" s="30"/>
      <c r="AF37" s="30"/>
      <c r="AG37" s="30"/>
      <c r="AH37" s="30"/>
      <c r="AI37" s="30"/>
      <c r="AJ37" s="30"/>
      <c r="AK37" s="180">
        <f>SUM($AK$29:$AK$35)</f>
        <v>0</v>
      </c>
      <c r="AL37" s="167"/>
      <c r="AM37" s="167"/>
      <c r="AN37" s="167"/>
      <c r="AO37" s="168"/>
      <c r="AP37" s="28"/>
      <c r="AQ37" s="20"/>
    </row>
    <row r="38" spans="2:43" s="6" customFormat="1" ht="15" customHeight="1" x14ac:dyDescent="0.3">
      <c r="B38" s="19"/>
      <c r="AQ38" s="20"/>
    </row>
    <row r="39" spans="2:43" s="2" customFormat="1" ht="14.25" customHeight="1" x14ac:dyDescent="0.3">
      <c r="B39" s="10"/>
      <c r="AQ39" s="11"/>
    </row>
    <row r="40" spans="2:43" s="2" customFormat="1" ht="14.25" customHeight="1" x14ac:dyDescent="0.3">
      <c r="B40" s="10"/>
      <c r="AQ40" s="11"/>
    </row>
    <row r="41" spans="2:43" s="2" customFormat="1" ht="14.25" customHeight="1" x14ac:dyDescent="0.3">
      <c r="B41" s="10"/>
      <c r="AQ41" s="11"/>
    </row>
    <row r="42" spans="2:43" s="2" customFormat="1" ht="14.25" customHeight="1" x14ac:dyDescent="0.3">
      <c r="B42" s="10"/>
      <c r="AQ42" s="11"/>
    </row>
    <row r="43" spans="2:43" s="2" customFormat="1" ht="14.25" customHeight="1" x14ac:dyDescent="0.3">
      <c r="B43" s="10"/>
      <c r="AQ43" s="11"/>
    </row>
    <row r="44" spans="2:43" s="2" customFormat="1" ht="14.25" customHeight="1" x14ac:dyDescent="0.3">
      <c r="B44" s="10"/>
      <c r="AQ44" s="11"/>
    </row>
    <row r="45" spans="2:43" s="2" customFormat="1" ht="14.25" customHeight="1" x14ac:dyDescent="0.3">
      <c r="B45" s="10"/>
      <c r="AQ45" s="11"/>
    </row>
    <row r="46" spans="2:43" s="2" customFormat="1" ht="14.25" customHeight="1" x14ac:dyDescent="0.3">
      <c r="B46" s="10"/>
      <c r="AQ46" s="11"/>
    </row>
    <row r="47" spans="2:43" s="2" customFormat="1" ht="14.25" customHeight="1" x14ac:dyDescent="0.3">
      <c r="B47" s="10"/>
      <c r="AQ47" s="11"/>
    </row>
    <row r="48" spans="2:43" s="2" customFormat="1" ht="14.25" customHeight="1" x14ac:dyDescent="0.3">
      <c r="B48" s="10"/>
      <c r="AQ48" s="11"/>
    </row>
    <row r="49" spans="2:43" s="6" customFormat="1" ht="15.75" customHeight="1" x14ac:dyDescent="0.3">
      <c r="B49" s="19"/>
      <c r="D49" s="32" t="s">
        <v>49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4"/>
      <c r="AC49" s="32" t="s">
        <v>50</v>
      </c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4"/>
      <c r="AQ49" s="20"/>
    </row>
    <row r="50" spans="2:43" s="2" customFormat="1" ht="14.25" customHeight="1" x14ac:dyDescent="0.3">
      <c r="B50" s="10"/>
      <c r="D50" s="35"/>
      <c r="Z50" s="36"/>
      <c r="AC50" s="35"/>
      <c r="AO50" s="36"/>
      <c r="AQ50" s="11"/>
    </row>
    <row r="51" spans="2:43" s="2" customFormat="1" ht="14.25" customHeight="1" x14ac:dyDescent="0.3">
      <c r="B51" s="10"/>
      <c r="D51" s="35"/>
      <c r="Z51" s="36"/>
      <c r="AC51" s="35"/>
      <c r="AO51" s="36"/>
      <c r="AQ51" s="11"/>
    </row>
    <row r="52" spans="2:43" s="2" customFormat="1" ht="14.25" customHeight="1" x14ac:dyDescent="0.3">
      <c r="B52" s="10"/>
      <c r="D52" s="35"/>
      <c r="Z52" s="36"/>
      <c r="AC52" s="35"/>
      <c r="AO52" s="36"/>
      <c r="AQ52" s="11"/>
    </row>
    <row r="53" spans="2:43" s="2" customFormat="1" ht="14.25" customHeight="1" x14ac:dyDescent="0.3">
      <c r="B53" s="10"/>
      <c r="D53" s="35"/>
      <c r="Z53" s="36"/>
      <c r="AC53" s="35"/>
      <c r="AO53" s="36"/>
      <c r="AQ53" s="11"/>
    </row>
    <row r="54" spans="2:43" s="2" customFormat="1" ht="14.25" customHeight="1" x14ac:dyDescent="0.3">
      <c r="B54" s="10"/>
      <c r="D54" s="35"/>
      <c r="Z54" s="36"/>
      <c r="AC54" s="35"/>
      <c r="AO54" s="36"/>
      <c r="AQ54" s="11"/>
    </row>
    <row r="55" spans="2:43" s="2" customFormat="1" ht="14.25" customHeight="1" x14ac:dyDescent="0.3">
      <c r="B55" s="10"/>
      <c r="D55" s="35"/>
      <c r="Z55" s="36"/>
      <c r="AC55" s="35"/>
      <c r="AO55" s="36"/>
      <c r="AQ55" s="11"/>
    </row>
    <row r="56" spans="2:43" s="2" customFormat="1" ht="14.25" customHeight="1" x14ac:dyDescent="0.3">
      <c r="B56" s="10"/>
      <c r="D56" s="35"/>
      <c r="Z56" s="36"/>
      <c r="AC56" s="35"/>
      <c r="AO56" s="36"/>
      <c r="AQ56" s="11"/>
    </row>
    <row r="57" spans="2:43" s="2" customFormat="1" ht="14.25" customHeight="1" x14ac:dyDescent="0.3">
      <c r="B57" s="10"/>
      <c r="D57" s="35"/>
      <c r="Z57" s="36"/>
      <c r="AC57" s="35"/>
      <c r="AO57" s="36"/>
      <c r="AQ57" s="11"/>
    </row>
    <row r="58" spans="2:43" s="6" customFormat="1" ht="15.75" customHeight="1" x14ac:dyDescent="0.3">
      <c r="B58" s="19"/>
      <c r="D58" s="37" t="s">
        <v>51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9" t="s">
        <v>52</v>
      </c>
      <c r="S58" s="38"/>
      <c r="T58" s="38"/>
      <c r="U58" s="38"/>
      <c r="V58" s="38"/>
      <c r="W58" s="38"/>
      <c r="X58" s="38"/>
      <c r="Y58" s="38"/>
      <c r="Z58" s="40"/>
      <c r="AC58" s="37" t="s">
        <v>51</v>
      </c>
      <c r="AD58" s="38"/>
      <c r="AE58" s="38"/>
      <c r="AF58" s="38"/>
      <c r="AG58" s="38"/>
      <c r="AH58" s="38"/>
      <c r="AI58" s="38"/>
      <c r="AJ58" s="38"/>
      <c r="AK58" s="38"/>
      <c r="AL58" s="38"/>
      <c r="AM58" s="39" t="s">
        <v>52</v>
      </c>
      <c r="AN58" s="38"/>
      <c r="AO58" s="40"/>
      <c r="AQ58" s="20"/>
    </row>
    <row r="59" spans="2:43" s="2" customFormat="1" ht="14.25" customHeight="1" x14ac:dyDescent="0.3">
      <c r="B59" s="10"/>
      <c r="AQ59" s="11"/>
    </row>
    <row r="60" spans="2:43" s="6" customFormat="1" ht="15.75" customHeight="1" x14ac:dyDescent="0.3">
      <c r="B60" s="19"/>
      <c r="D60" s="32" t="s">
        <v>53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4"/>
      <c r="AC60" s="32" t="s">
        <v>54</v>
      </c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4"/>
      <c r="AQ60" s="20"/>
    </row>
    <row r="61" spans="2:43" s="2" customFormat="1" ht="14.25" customHeight="1" x14ac:dyDescent="0.3">
      <c r="B61" s="10"/>
      <c r="D61" s="35"/>
      <c r="Z61" s="36"/>
      <c r="AC61" s="35"/>
      <c r="AO61" s="36"/>
      <c r="AQ61" s="11"/>
    </row>
    <row r="62" spans="2:43" s="2" customFormat="1" ht="14.25" customHeight="1" x14ac:dyDescent="0.3">
      <c r="B62" s="10"/>
      <c r="D62" s="35"/>
      <c r="Z62" s="36"/>
      <c r="AC62" s="35"/>
      <c r="AO62" s="36"/>
      <c r="AQ62" s="11"/>
    </row>
    <row r="63" spans="2:43" s="2" customFormat="1" ht="14.25" customHeight="1" x14ac:dyDescent="0.3">
      <c r="B63" s="10"/>
      <c r="D63" s="35"/>
      <c r="Z63" s="36"/>
      <c r="AC63" s="35"/>
      <c r="AO63" s="36"/>
      <c r="AQ63" s="11"/>
    </row>
    <row r="64" spans="2:43" s="2" customFormat="1" ht="14.25" customHeight="1" x14ac:dyDescent="0.3">
      <c r="B64" s="10"/>
      <c r="D64" s="35"/>
      <c r="Z64" s="36"/>
      <c r="AC64" s="35"/>
      <c r="AO64" s="36"/>
      <c r="AQ64" s="11"/>
    </row>
    <row r="65" spans="2:43" s="2" customFormat="1" ht="14.25" customHeight="1" x14ac:dyDescent="0.3">
      <c r="B65" s="10"/>
      <c r="D65" s="35"/>
      <c r="Z65" s="36"/>
      <c r="AC65" s="35"/>
      <c r="AO65" s="36"/>
      <c r="AQ65" s="11"/>
    </row>
    <row r="66" spans="2:43" s="2" customFormat="1" ht="14.25" customHeight="1" x14ac:dyDescent="0.3">
      <c r="B66" s="10"/>
      <c r="D66" s="35"/>
      <c r="Z66" s="36"/>
      <c r="AC66" s="35"/>
      <c r="AO66" s="36"/>
      <c r="AQ66" s="11"/>
    </row>
    <row r="67" spans="2:43" s="2" customFormat="1" ht="14.25" customHeight="1" x14ac:dyDescent="0.3">
      <c r="B67" s="10"/>
      <c r="D67" s="35"/>
      <c r="Z67" s="36"/>
      <c r="AC67" s="35"/>
      <c r="AO67" s="36"/>
      <c r="AQ67" s="11"/>
    </row>
    <row r="68" spans="2:43" s="2" customFormat="1" ht="14.25" customHeight="1" x14ac:dyDescent="0.3">
      <c r="B68" s="10"/>
      <c r="D68" s="35"/>
      <c r="Z68" s="36"/>
      <c r="AC68" s="35"/>
      <c r="AO68" s="36"/>
      <c r="AQ68" s="11"/>
    </row>
    <row r="69" spans="2:43" s="6" customFormat="1" ht="15.75" customHeight="1" x14ac:dyDescent="0.3">
      <c r="B69" s="19"/>
      <c r="D69" s="37" t="s">
        <v>51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 t="s">
        <v>52</v>
      </c>
      <c r="S69" s="38"/>
      <c r="T69" s="38"/>
      <c r="U69" s="38"/>
      <c r="V69" s="38"/>
      <c r="W69" s="38"/>
      <c r="X69" s="38"/>
      <c r="Y69" s="38"/>
      <c r="Z69" s="40"/>
      <c r="AC69" s="37" t="s">
        <v>51</v>
      </c>
      <c r="AD69" s="38"/>
      <c r="AE69" s="38"/>
      <c r="AF69" s="38"/>
      <c r="AG69" s="38"/>
      <c r="AH69" s="38"/>
      <c r="AI69" s="38"/>
      <c r="AJ69" s="38"/>
      <c r="AK69" s="38"/>
      <c r="AL69" s="38"/>
      <c r="AM69" s="39" t="s">
        <v>52</v>
      </c>
      <c r="AN69" s="38"/>
      <c r="AO69" s="40"/>
      <c r="AQ69" s="20"/>
    </row>
    <row r="70" spans="2:43" s="6" customFormat="1" ht="7.5" customHeight="1" x14ac:dyDescent="0.3">
      <c r="B70" s="19"/>
      <c r="AQ70" s="20"/>
    </row>
    <row r="71" spans="2:43" s="6" customFormat="1" ht="7.5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3"/>
    </row>
    <row r="75" spans="2:43" s="6" customFormat="1" ht="7.5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6"/>
    </row>
    <row r="76" spans="2:43" s="6" customFormat="1" ht="37.5" customHeight="1" x14ac:dyDescent="0.3">
      <c r="B76" s="19"/>
      <c r="C76" s="181" t="s">
        <v>55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20"/>
    </row>
    <row r="77" spans="2:43" s="14" customFormat="1" ht="15" customHeight="1" x14ac:dyDescent="0.3">
      <c r="B77" s="47"/>
      <c r="C77" s="16" t="s">
        <v>12</v>
      </c>
      <c r="L77" s="14" t="str">
        <f>$K$5</f>
        <v>1_2013</v>
      </c>
      <c r="AQ77" s="48"/>
    </row>
    <row r="78" spans="2:43" s="49" customFormat="1" ht="37.5" customHeight="1" x14ac:dyDescent="0.3">
      <c r="B78" s="50"/>
      <c r="C78" s="49" t="s">
        <v>14</v>
      </c>
      <c r="L78" s="173" t="str">
        <f>$K$6</f>
        <v>Rekonstrukce kanalizace v ul. Trnkovecká</v>
      </c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Q78" s="51"/>
    </row>
    <row r="79" spans="2:43" s="6" customFormat="1" ht="7.5" customHeight="1" x14ac:dyDescent="0.3">
      <c r="B79" s="19"/>
      <c r="AQ79" s="20"/>
    </row>
    <row r="80" spans="2:43" s="6" customFormat="1" ht="15.75" customHeight="1" x14ac:dyDescent="0.3">
      <c r="B80" s="19"/>
      <c r="C80" s="16" t="s">
        <v>20</v>
      </c>
      <c r="L80" s="52" t="str">
        <f>IF($K$8="","",$K$8)</f>
        <v>Ostrava - Radvanice</v>
      </c>
      <c r="AI80" s="16" t="s">
        <v>22</v>
      </c>
      <c r="AM80" s="53" t="str">
        <f>IF($AN$8="","",$AN$8)</f>
        <v>01.02.2013</v>
      </c>
      <c r="AQ80" s="20"/>
    </row>
    <row r="81" spans="1:76" s="6" customFormat="1" ht="7.5" customHeight="1" x14ac:dyDescent="0.3">
      <c r="B81" s="19"/>
      <c r="AQ81" s="20"/>
    </row>
    <row r="82" spans="1:76" s="6" customFormat="1" ht="18.75" customHeight="1" x14ac:dyDescent="0.3">
      <c r="B82" s="19"/>
      <c r="C82" s="16" t="s">
        <v>26</v>
      </c>
      <c r="L82" s="14" t="str">
        <f>IF($E$11="","",$E$11)</f>
        <v xml:space="preserve"> </v>
      </c>
      <c r="AI82" s="16" t="s">
        <v>31</v>
      </c>
      <c r="AM82" s="174" t="str">
        <f>IF($E$17="","",$E$17)</f>
        <v>OVAK a.s.</v>
      </c>
      <c r="AN82" s="156"/>
      <c r="AO82" s="156"/>
      <c r="AP82" s="156"/>
      <c r="AQ82" s="20"/>
      <c r="AS82" s="163" t="s">
        <v>56</v>
      </c>
      <c r="AT82" s="164"/>
      <c r="AU82" s="33"/>
      <c r="AV82" s="33"/>
      <c r="AW82" s="33"/>
      <c r="AX82" s="33"/>
      <c r="AY82" s="33"/>
      <c r="AZ82" s="33"/>
      <c r="BA82" s="33"/>
      <c r="BB82" s="33"/>
      <c r="BC82" s="33"/>
      <c r="BD82" s="34"/>
    </row>
    <row r="83" spans="1:76" s="6" customFormat="1" ht="15.75" customHeight="1" x14ac:dyDescent="0.3">
      <c r="B83" s="19"/>
      <c r="C83" s="16" t="s">
        <v>30</v>
      </c>
      <c r="L83" s="14" t="str">
        <f>IF($E$14="","",$E$14)</f>
        <v xml:space="preserve"> </v>
      </c>
      <c r="AI83" s="16" t="s">
        <v>34</v>
      </c>
      <c r="AM83" s="174" t="str">
        <f>IF($E$20="","",$E$20)</f>
        <v>OVAK a.s.</v>
      </c>
      <c r="AN83" s="156"/>
      <c r="AO83" s="156"/>
      <c r="AP83" s="156"/>
      <c r="AQ83" s="20"/>
      <c r="AS83" s="165"/>
      <c r="AT83" s="156"/>
      <c r="BD83" s="54"/>
    </row>
    <row r="84" spans="1:76" s="6" customFormat="1" ht="12" customHeight="1" x14ac:dyDescent="0.3">
      <c r="B84" s="19"/>
      <c r="AQ84" s="20"/>
      <c r="AS84" s="165"/>
      <c r="AT84" s="156"/>
      <c r="BD84" s="54"/>
    </row>
    <row r="85" spans="1:76" s="6" customFormat="1" ht="30" customHeight="1" x14ac:dyDescent="0.3">
      <c r="B85" s="19"/>
      <c r="C85" s="175" t="s">
        <v>57</v>
      </c>
      <c r="D85" s="167"/>
      <c r="E85" s="167"/>
      <c r="F85" s="167"/>
      <c r="G85" s="167"/>
      <c r="H85" s="30"/>
      <c r="I85" s="166" t="s">
        <v>58</v>
      </c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6" t="s">
        <v>59</v>
      </c>
      <c r="AH85" s="167"/>
      <c r="AI85" s="167"/>
      <c r="AJ85" s="167"/>
      <c r="AK85" s="167"/>
      <c r="AL85" s="167"/>
      <c r="AM85" s="167"/>
      <c r="AN85" s="166" t="s">
        <v>60</v>
      </c>
      <c r="AO85" s="167"/>
      <c r="AP85" s="168"/>
      <c r="AQ85" s="20"/>
      <c r="AS85" s="55" t="s">
        <v>61</v>
      </c>
      <c r="AT85" s="56" t="s">
        <v>62</v>
      </c>
      <c r="AU85" s="56" t="s">
        <v>63</v>
      </c>
      <c r="AV85" s="56" t="s">
        <v>64</v>
      </c>
      <c r="AW85" s="56" t="s">
        <v>65</v>
      </c>
      <c r="AX85" s="56" t="s">
        <v>66</v>
      </c>
      <c r="AY85" s="56" t="s">
        <v>67</v>
      </c>
      <c r="AZ85" s="56" t="s">
        <v>68</v>
      </c>
      <c r="BA85" s="56" t="s">
        <v>69</v>
      </c>
      <c r="BB85" s="56" t="s">
        <v>70</v>
      </c>
      <c r="BC85" s="56" t="s">
        <v>71</v>
      </c>
      <c r="BD85" s="57" t="s">
        <v>72</v>
      </c>
      <c r="BE85" s="58"/>
    </row>
    <row r="86" spans="1:76" s="6" customFormat="1" ht="12" customHeight="1" x14ac:dyDescent="0.3">
      <c r="B86" s="19"/>
      <c r="AQ86" s="20"/>
      <c r="AS86" s="59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4"/>
    </row>
    <row r="87" spans="1:76" s="49" customFormat="1" ht="33" customHeight="1" x14ac:dyDescent="0.3">
      <c r="B87" s="50"/>
      <c r="C87" s="60" t="s">
        <v>73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155">
        <f>ROUNDUP($AG$88,2)</f>
        <v>0</v>
      </c>
      <c r="AH87" s="172"/>
      <c r="AI87" s="172"/>
      <c r="AJ87" s="172"/>
      <c r="AK87" s="172"/>
      <c r="AL87" s="172"/>
      <c r="AM87" s="172"/>
      <c r="AN87" s="155">
        <f>SUM($AG$87,$AT$87)</f>
        <v>0</v>
      </c>
      <c r="AO87" s="172"/>
      <c r="AP87" s="172"/>
      <c r="AQ87" s="51"/>
      <c r="AS87" s="61">
        <f>ROUNDUP($AS$88,2)</f>
        <v>0</v>
      </c>
      <c r="AT87" s="62">
        <f>ROUNDUP(SUM($AV$87:$AW$87),1)</f>
        <v>0</v>
      </c>
      <c r="AU87" s="63">
        <f>ROUNDUP($AU$88,5)</f>
        <v>5325.5385299999998</v>
      </c>
      <c r="AV87" s="62">
        <f>ROUNDUP($AZ$87*$L$31,1)</f>
        <v>0</v>
      </c>
      <c r="AW87" s="62">
        <f>ROUNDUP($BA$87*$L$32,1)</f>
        <v>0</v>
      </c>
      <c r="AX87" s="62">
        <f>ROUNDUP($BB$87*$L$31,1)</f>
        <v>0</v>
      </c>
      <c r="AY87" s="62">
        <f>ROUNDUP($BC$87*$L$32,1)</f>
        <v>0</v>
      </c>
      <c r="AZ87" s="62">
        <f>ROUNDUP($AZ$88,2)</f>
        <v>0</v>
      </c>
      <c r="BA87" s="62">
        <f>ROUNDUP($BA$88,2)</f>
        <v>0</v>
      </c>
      <c r="BB87" s="62">
        <f>ROUNDUP($BB$88,2)</f>
        <v>0</v>
      </c>
      <c r="BC87" s="62">
        <f>ROUNDUP($BC$88,2)</f>
        <v>0</v>
      </c>
      <c r="BD87" s="64">
        <f>ROUNDUP($BD$88,2)</f>
        <v>0</v>
      </c>
      <c r="BS87" s="49" t="s">
        <v>74</v>
      </c>
      <c r="BT87" s="49" t="s">
        <v>75</v>
      </c>
      <c r="BV87" s="49" t="s">
        <v>76</v>
      </c>
      <c r="BW87" s="49" t="s">
        <v>77</v>
      </c>
      <c r="BX87" s="49" t="s">
        <v>78</v>
      </c>
    </row>
    <row r="88" spans="1:76" s="65" customFormat="1" ht="28.5" customHeight="1" x14ac:dyDescent="0.3">
      <c r="A88" s="140" t="s">
        <v>818</v>
      </c>
      <c r="B88" s="66"/>
      <c r="C88" s="67"/>
      <c r="D88" s="170" t="s">
        <v>13</v>
      </c>
      <c r="E88" s="171"/>
      <c r="F88" s="171"/>
      <c r="G88" s="171"/>
      <c r="H88" s="171"/>
      <c r="I88" s="67"/>
      <c r="J88" s="170" t="s">
        <v>15</v>
      </c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61">
        <f>'1_2013 - Rekonstrukce kan...'!$M$29</f>
        <v>0</v>
      </c>
      <c r="AH88" s="162"/>
      <c r="AI88" s="162"/>
      <c r="AJ88" s="162"/>
      <c r="AK88" s="162"/>
      <c r="AL88" s="162"/>
      <c r="AM88" s="162"/>
      <c r="AN88" s="161">
        <f>SUM($AG$88,$AT$88)</f>
        <v>0</v>
      </c>
      <c r="AO88" s="162"/>
      <c r="AP88" s="162"/>
      <c r="AQ88" s="68"/>
      <c r="AS88" s="69">
        <f>'1_2013 - Rekonstrukce kan...'!$M$27</f>
        <v>0</v>
      </c>
      <c r="AT88" s="70">
        <f>ROUNDUP(SUM($AV$88:$AW$88),1)</f>
        <v>0</v>
      </c>
      <c r="AU88" s="71">
        <f>'1_2013 - Rekonstrukce kan...'!$W$118</f>
        <v>5325.5385269999997</v>
      </c>
      <c r="AV88" s="70">
        <f>'1_2013 - Rekonstrukce kan...'!$M$31</f>
        <v>0</v>
      </c>
      <c r="AW88" s="70">
        <f>'1_2013 - Rekonstrukce kan...'!$M$32</f>
        <v>0</v>
      </c>
      <c r="AX88" s="70">
        <f>'1_2013 - Rekonstrukce kan...'!$M$33</f>
        <v>0</v>
      </c>
      <c r="AY88" s="70">
        <f>'1_2013 - Rekonstrukce kan...'!$M$34</f>
        <v>0</v>
      </c>
      <c r="AZ88" s="70">
        <f>'1_2013 - Rekonstrukce kan...'!$H$31</f>
        <v>0</v>
      </c>
      <c r="BA88" s="70">
        <f>'1_2013 - Rekonstrukce kan...'!$H$32</f>
        <v>0</v>
      </c>
      <c r="BB88" s="70">
        <f>'1_2013 - Rekonstrukce kan...'!$H$33</f>
        <v>0</v>
      </c>
      <c r="BC88" s="70">
        <f>'1_2013 - Rekonstrukce kan...'!$H$34</f>
        <v>0</v>
      </c>
      <c r="BD88" s="72">
        <f>'1_2013 - Rekonstrukce kan...'!$H$35</f>
        <v>0</v>
      </c>
      <c r="BT88" s="65" t="s">
        <v>19</v>
      </c>
      <c r="BU88" s="65" t="s">
        <v>79</v>
      </c>
      <c r="BV88" s="65" t="s">
        <v>76</v>
      </c>
      <c r="BW88" s="65" t="s">
        <v>77</v>
      </c>
      <c r="BX88" s="65" t="s">
        <v>78</v>
      </c>
    </row>
    <row r="89" spans="1:76" s="2" customFormat="1" ht="14.25" customHeight="1" x14ac:dyDescent="0.3">
      <c r="B89" s="10"/>
      <c r="AQ89" s="11"/>
    </row>
    <row r="90" spans="1:76" s="6" customFormat="1" ht="30.75" customHeight="1" x14ac:dyDescent="0.3">
      <c r="B90" s="19"/>
      <c r="C90" s="60" t="s">
        <v>80</v>
      </c>
      <c r="AG90" s="155">
        <v>0</v>
      </c>
      <c r="AH90" s="156"/>
      <c r="AI90" s="156"/>
      <c r="AJ90" s="156"/>
      <c r="AK90" s="156"/>
      <c r="AL90" s="156"/>
      <c r="AM90" s="156"/>
      <c r="AN90" s="155">
        <v>0</v>
      </c>
      <c r="AO90" s="156"/>
      <c r="AP90" s="156"/>
      <c r="AQ90" s="20"/>
      <c r="AS90" s="55" t="s">
        <v>81</v>
      </c>
      <c r="AT90" s="56" t="s">
        <v>82</v>
      </c>
      <c r="AU90" s="56" t="s">
        <v>39</v>
      </c>
      <c r="AV90" s="57" t="s">
        <v>62</v>
      </c>
      <c r="AW90" s="58"/>
    </row>
    <row r="91" spans="1:76" s="6" customFormat="1" ht="12" customHeight="1" x14ac:dyDescent="0.3">
      <c r="B91" s="19"/>
      <c r="AQ91" s="20"/>
      <c r="AS91" s="33"/>
      <c r="AT91" s="33"/>
      <c r="AU91" s="33"/>
      <c r="AV91" s="33"/>
    </row>
    <row r="92" spans="1:76" s="6" customFormat="1" ht="30.75" customHeight="1" x14ac:dyDescent="0.3">
      <c r="B92" s="19"/>
      <c r="C92" s="73" t="s">
        <v>83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57">
        <f>ROUNDUP($AG$87+$AG$90,2)</f>
        <v>0</v>
      </c>
      <c r="AH92" s="158"/>
      <c r="AI92" s="158"/>
      <c r="AJ92" s="158"/>
      <c r="AK92" s="158"/>
      <c r="AL92" s="158"/>
      <c r="AM92" s="158"/>
      <c r="AN92" s="157">
        <f>$AN$87+$AN$90</f>
        <v>0</v>
      </c>
      <c r="AO92" s="158"/>
      <c r="AP92" s="158"/>
      <c r="AQ92" s="20"/>
    </row>
    <row r="93" spans="1:76" s="6" customFormat="1" ht="7.5" customHeight="1" x14ac:dyDescent="0.3"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3"/>
    </row>
  </sheetData>
  <mergeCells count="45">
    <mergeCell ref="AK26:AO26"/>
    <mergeCell ref="C2:AP2"/>
    <mergeCell ref="C4:AP4"/>
    <mergeCell ref="K5:AO5"/>
    <mergeCell ref="K6:AO6"/>
    <mergeCell ref="E23:AN23"/>
    <mergeCell ref="AK34:AO34"/>
    <mergeCell ref="AK29:AO29"/>
    <mergeCell ref="L31:O31"/>
    <mergeCell ref="W31:AE31"/>
    <mergeCell ref="AK31:AO31"/>
    <mergeCell ref="L32:O32"/>
    <mergeCell ref="W32:AE32"/>
    <mergeCell ref="AK32:AO32"/>
    <mergeCell ref="L35:O35"/>
    <mergeCell ref="W35:AE35"/>
    <mergeCell ref="AK35:AO35"/>
    <mergeCell ref="X37:AB37"/>
    <mergeCell ref="AK37:AO37"/>
    <mergeCell ref="D88:H88"/>
    <mergeCell ref="J88:AF88"/>
    <mergeCell ref="AG87:AM87"/>
    <mergeCell ref="AN87:AP87"/>
    <mergeCell ref="L78:AO78"/>
    <mergeCell ref="AM82:AP82"/>
    <mergeCell ref="AM83:AP83"/>
    <mergeCell ref="C85:G85"/>
    <mergeCell ref="I85:AF85"/>
    <mergeCell ref="AG85:AM85"/>
    <mergeCell ref="AG90:AM90"/>
    <mergeCell ref="AN90:AP90"/>
    <mergeCell ref="AG92:AM92"/>
    <mergeCell ref="AN92:AP92"/>
    <mergeCell ref="AR2:BE2"/>
    <mergeCell ref="AN88:AP88"/>
    <mergeCell ref="AG88:AM88"/>
    <mergeCell ref="AS82:AT84"/>
    <mergeCell ref="AN85:AP85"/>
    <mergeCell ref="AK27:AO27"/>
    <mergeCell ref="C76:AP76"/>
    <mergeCell ref="L33:O33"/>
    <mergeCell ref="W33:AE33"/>
    <mergeCell ref="AK33:AO33"/>
    <mergeCell ref="L34:O34"/>
    <mergeCell ref="W34:AE34"/>
  </mergeCells>
  <hyperlinks>
    <hyperlink ref="K1:S1" location="C2" tooltip="Souhrnný list stavby" display="1) Souhrnný list stavby"/>
    <hyperlink ref="W1:AF1" location="C87" tooltip="Rekapitulace objektů" display="2) Rekapitulace objektů"/>
    <hyperlink ref="A88" location="'1_2013 - Rekonstrukce kan...'!C2" tooltip="1_2013 - Rekonstrukce kan..." display="/"/>
  </hyperlinks>
  <pageMargins left="0.59027779102325439" right="0.59027779102325439" top="0.52083337306976318" bottom="0.48611113429069519" header="0" footer="0"/>
  <pageSetup paperSize="9" scale="94" fitToHeight="100" orientation="portrait" blackAndWhite="1" verticalDpi="0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9"/>
  <sheetViews>
    <sheetView showGridLines="0" tabSelected="1" workbookViewId="0">
      <pane ySplit="1" topLeftCell="A294" activePane="bottomLeft" state="frozenSplit"/>
      <selection pane="bottomLeft" activeCell="F294" sqref="F294:I294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45"/>
      <c r="B1" s="142"/>
      <c r="C1" s="142"/>
      <c r="D1" s="143" t="s">
        <v>1</v>
      </c>
      <c r="E1" s="142"/>
      <c r="F1" s="144" t="s">
        <v>819</v>
      </c>
      <c r="G1" s="144"/>
      <c r="H1" s="187" t="s">
        <v>820</v>
      </c>
      <c r="I1" s="187"/>
      <c r="J1" s="187"/>
      <c r="K1" s="187"/>
      <c r="L1" s="144" t="s">
        <v>821</v>
      </c>
      <c r="M1" s="142"/>
      <c r="N1" s="142"/>
      <c r="O1" s="143" t="s">
        <v>84</v>
      </c>
      <c r="P1" s="142"/>
      <c r="Q1" s="142"/>
      <c r="R1" s="142"/>
      <c r="S1" s="144" t="s">
        <v>822</v>
      </c>
      <c r="T1" s="144"/>
      <c r="U1" s="145"/>
      <c r="V1" s="14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4" t="s">
        <v>4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S2" s="159" t="s">
        <v>5</v>
      </c>
      <c r="T2" s="160"/>
      <c r="U2" s="160"/>
      <c r="V2" s="160"/>
      <c r="W2" s="160"/>
      <c r="X2" s="160"/>
      <c r="Y2" s="160"/>
      <c r="Z2" s="160"/>
      <c r="AA2" s="160"/>
      <c r="AB2" s="160"/>
      <c r="AC2" s="160"/>
      <c r="AT2" s="2" t="s">
        <v>77</v>
      </c>
      <c r="AZ2" s="6" t="s">
        <v>85</v>
      </c>
      <c r="BA2" s="6" t="s">
        <v>86</v>
      </c>
      <c r="BB2" s="6" t="s">
        <v>87</v>
      </c>
      <c r="BC2" s="6" t="s">
        <v>88</v>
      </c>
      <c r="BD2" s="6" t="s">
        <v>89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89</v>
      </c>
      <c r="AZ3" s="6" t="s">
        <v>90</v>
      </c>
      <c r="BA3" s="6" t="s">
        <v>91</v>
      </c>
      <c r="BB3" s="6" t="s">
        <v>92</v>
      </c>
      <c r="BC3" s="6" t="s">
        <v>93</v>
      </c>
      <c r="BD3" s="6" t="s">
        <v>89</v>
      </c>
    </row>
    <row r="4" spans="1:256" s="2" customFormat="1" ht="37.5" customHeight="1" x14ac:dyDescent="0.3">
      <c r="B4" s="10"/>
      <c r="C4" s="181" t="s">
        <v>825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1"/>
      <c r="T4" s="12" t="s">
        <v>10</v>
      </c>
      <c r="AT4" s="2" t="s">
        <v>3</v>
      </c>
      <c r="AZ4" s="6" t="s">
        <v>94</v>
      </c>
      <c r="BA4" s="6" t="s">
        <v>95</v>
      </c>
      <c r="BB4" s="6" t="s">
        <v>92</v>
      </c>
      <c r="BC4" s="6" t="s">
        <v>96</v>
      </c>
      <c r="BD4" s="6" t="s">
        <v>89</v>
      </c>
    </row>
    <row r="5" spans="1:256" s="2" customFormat="1" ht="7.5" customHeight="1" x14ac:dyDescent="0.3">
      <c r="B5" s="10"/>
      <c r="R5" s="11"/>
      <c r="AZ5" s="6" t="s">
        <v>97</v>
      </c>
      <c r="BA5" s="6" t="s">
        <v>98</v>
      </c>
      <c r="BB5" s="6" t="s">
        <v>92</v>
      </c>
      <c r="BC5" s="6" t="s">
        <v>99</v>
      </c>
      <c r="BD5" s="6" t="s">
        <v>89</v>
      </c>
    </row>
    <row r="6" spans="1:256" s="6" customFormat="1" ht="33.75" customHeight="1" x14ac:dyDescent="0.3">
      <c r="B6" s="19"/>
      <c r="D6" s="15" t="s">
        <v>14</v>
      </c>
      <c r="F6" s="185" t="s">
        <v>15</v>
      </c>
      <c r="G6" s="156"/>
      <c r="H6" s="156"/>
      <c r="I6" s="156"/>
      <c r="J6" s="156"/>
      <c r="K6" s="156"/>
      <c r="L6" s="156"/>
      <c r="M6" s="156"/>
      <c r="N6" s="156"/>
      <c r="O6" s="156"/>
      <c r="P6" s="156"/>
      <c r="R6" s="20"/>
      <c r="AZ6" s="6" t="s">
        <v>100</v>
      </c>
      <c r="BA6" s="6" t="s">
        <v>101</v>
      </c>
      <c r="BB6" s="6" t="s">
        <v>92</v>
      </c>
      <c r="BC6" s="6" t="s">
        <v>102</v>
      </c>
      <c r="BD6" s="6" t="s">
        <v>89</v>
      </c>
    </row>
    <row r="7" spans="1:256" s="6" customFormat="1" ht="15" customHeight="1" x14ac:dyDescent="0.3">
      <c r="B7" s="19"/>
      <c r="D7" s="16" t="s">
        <v>826</v>
      </c>
      <c r="F7" s="14" t="s">
        <v>827</v>
      </c>
      <c r="M7" s="16" t="s">
        <v>18</v>
      </c>
      <c r="O7" s="14"/>
      <c r="R7" s="20"/>
      <c r="AZ7" s="6" t="s">
        <v>103</v>
      </c>
      <c r="BA7" s="6" t="s">
        <v>104</v>
      </c>
      <c r="BB7" s="6" t="s">
        <v>87</v>
      </c>
      <c r="BC7" s="6" t="s">
        <v>105</v>
      </c>
      <c r="BD7" s="6" t="s">
        <v>89</v>
      </c>
    </row>
    <row r="8" spans="1:256" s="6" customFormat="1" ht="15" customHeight="1" x14ac:dyDescent="0.3">
      <c r="B8" s="19"/>
      <c r="D8" s="16" t="s">
        <v>20</v>
      </c>
      <c r="F8" s="14" t="s">
        <v>21</v>
      </c>
      <c r="M8" s="16" t="s">
        <v>22</v>
      </c>
      <c r="O8" s="209" t="str">
        <f>'Rekapitulace stavby'!$AN$8</f>
        <v>01.02.2013</v>
      </c>
      <c r="P8" s="156"/>
      <c r="R8" s="20"/>
      <c r="AZ8" s="6" t="s">
        <v>106</v>
      </c>
      <c r="BA8" s="6" t="s">
        <v>107</v>
      </c>
      <c r="BB8" s="6" t="s">
        <v>92</v>
      </c>
      <c r="BC8" s="6" t="s">
        <v>108</v>
      </c>
      <c r="BD8" s="6" t="s">
        <v>89</v>
      </c>
    </row>
    <row r="9" spans="1:256" s="6" customFormat="1" ht="12" customHeight="1" x14ac:dyDescent="0.3">
      <c r="B9" s="19"/>
      <c r="R9" s="20"/>
      <c r="AZ9" s="6" t="s">
        <v>109</v>
      </c>
      <c r="BA9" s="6" t="s">
        <v>110</v>
      </c>
      <c r="BB9" s="6" t="s">
        <v>92</v>
      </c>
      <c r="BC9" s="6" t="s">
        <v>111</v>
      </c>
      <c r="BD9" s="6" t="s">
        <v>89</v>
      </c>
    </row>
    <row r="10" spans="1:256" s="6" customFormat="1" ht="15" customHeight="1" x14ac:dyDescent="0.3">
      <c r="B10" s="19"/>
      <c r="D10" s="16" t="s">
        <v>26</v>
      </c>
      <c r="M10" s="16" t="s">
        <v>27</v>
      </c>
      <c r="O10" s="174" t="str">
        <f>IF('Rekapitulace stavby'!$AN$10="","",'Rekapitulace stavby'!$AN$10)</f>
        <v/>
      </c>
      <c r="P10" s="156"/>
      <c r="R10" s="20"/>
      <c r="AZ10" s="6" t="s">
        <v>112</v>
      </c>
      <c r="BA10" s="6" t="s">
        <v>113</v>
      </c>
      <c r="BB10" s="6" t="s">
        <v>92</v>
      </c>
      <c r="BC10" s="6" t="s">
        <v>114</v>
      </c>
      <c r="BD10" s="6" t="s">
        <v>89</v>
      </c>
    </row>
    <row r="11" spans="1:256" s="6" customFormat="1" ht="18.75" customHeight="1" x14ac:dyDescent="0.3">
      <c r="B11" s="19"/>
      <c r="E11" s="14" t="s">
        <v>828</v>
      </c>
      <c r="M11" s="16" t="s">
        <v>29</v>
      </c>
      <c r="O11" s="174" t="str">
        <f>IF('Rekapitulace stavby'!$AN$11="","",'Rekapitulace stavby'!$AN$11)</f>
        <v/>
      </c>
      <c r="P11" s="156"/>
      <c r="R11" s="20"/>
      <c r="AZ11" s="6" t="s">
        <v>115</v>
      </c>
      <c r="BA11" s="6" t="s">
        <v>116</v>
      </c>
      <c r="BB11" s="6" t="s">
        <v>87</v>
      </c>
      <c r="BC11" s="6" t="s">
        <v>117</v>
      </c>
      <c r="BD11" s="6" t="s">
        <v>89</v>
      </c>
    </row>
    <row r="12" spans="1:256" s="6" customFormat="1" ht="7.5" customHeight="1" x14ac:dyDescent="0.3">
      <c r="B12" s="19"/>
      <c r="R12" s="20"/>
      <c r="AZ12" s="6" t="s">
        <v>118</v>
      </c>
      <c r="BA12" s="6" t="s">
        <v>119</v>
      </c>
      <c r="BB12" s="6" t="s">
        <v>92</v>
      </c>
      <c r="BC12" s="6" t="s">
        <v>120</v>
      </c>
      <c r="BD12" s="6" t="s">
        <v>89</v>
      </c>
    </row>
    <row r="13" spans="1:256" s="6" customFormat="1" ht="15" customHeight="1" x14ac:dyDescent="0.3">
      <c r="B13" s="19"/>
      <c r="D13" s="16" t="s">
        <v>30</v>
      </c>
      <c r="M13" s="16" t="s">
        <v>27</v>
      </c>
      <c r="O13" s="174" t="str">
        <f>IF('Rekapitulace stavby'!$AN$13="","",'Rekapitulace stavby'!$AN$13)</f>
        <v/>
      </c>
      <c r="P13" s="156"/>
      <c r="R13" s="20"/>
      <c r="AZ13" s="6" t="s">
        <v>121</v>
      </c>
      <c r="BA13" s="6" t="s">
        <v>122</v>
      </c>
      <c r="BB13" s="6" t="s">
        <v>87</v>
      </c>
      <c r="BC13" s="6" t="s">
        <v>123</v>
      </c>
      <c r="BD13" s="6" t="s">
        <v>89</v>
      </c>
    </row>
    <row r="14" spans="1:256" s="6" customFormat="1" ht="18.75" customHeight="1" x14ac:dyDescent="0.3">
      <c r="B14" s="19"/>
      <c r="E14" s="14" t="str">
        <f>IF('Rekapitulace stavby'!$E$14="","",'Rekapitulace stavby'!$E$14)</f>
        <v xml:space="preserve"> </v>
      </c>
      <c r="M14" s="16" t="s">
        <v>29</v>
      </c>
      <c r="O14" s="174" t="str">
        <f>IF('Rekapitulace stavby'!$AN$14="","",'Rekapitulace stavby'!$AN$14)</f>
        <v/>
      </c>
      <c r="P14" s="156"/>
      <c r="R14" s="20"/>
      <c r="AZ14" s="6" t="s">
        <v>124</v>
      </c>
      <c r="BA14" s="6" t="s">
        <v>125</v>
      </c>
      <c r="BB14" s="6" t="s">
        <v>87</v>
      </c>
      <c r="BC14" s="6" t="s">
        <v>126</v>
      </c>
      <c r="BD14" s="6" t="s">
        <v>89</v>
      </c>
    </row>
    <row r="15" spans="1:256" s="6" customFormat="1" ht="7.5" customHeight="1" x14ac:dyDescent="0.3">
      <c r="B15" s="19"/>
      <c r="R15" s="20"/>
      <c r="AZ15" s="6" t="s">
        <v>127</v>
      </c>
      <c r="BA15" s="6" t="s">
        <v>128</v>
      </c>
      <c r="BB15" s="6" t="s">
        <v>92</v>
      </c>
      <c r="BC15" s="6" t="s">
        <v>129</v>
      </c>
      <c r="BD15" s="6" t="s">
        <v>89</v>
      </c>
    </row>
    <row r="16" spans="1:256" s="6" customFormat="1" ht="15" customHeight="1" x14ac:dyDescent="0.3">
      <c r="B16" s="19"/>
      <c r="D16" s="16" t="s">
        <v>31</v>
      </c>
      <c r="M16" s="16" t="s">
        <v>27</v>
      </c>
      <c r="O16" s="174"/>
      <c r="P16" s="156"/>
      <c r="R16" s="20"/>
      <c r="AZ16" s="6" t="s">
        <v>130</v>
      </c>
      <c r="BA16" s="6" t="s">
        <v>131</v>
      </c>
      <c r="BB16" s="6" t="s">
        <v>28</v>
      </c>
      <c r="BC16" s="6" t="s">
        <v>132</v>
      </c>
      <c r="BD16" s="6" t="s">
        <v>89</v>
      </c>
    </row>
    <row r="17" spans="2:18" s="6" customFormat="1" ht="18.75" customHeight="1" x14ac:dyDescent="0.3">
      <c r="B17" s="19"/>
      <c r="E17" s="14" t="s">
        <v>32</v>
      </c>
      <c r="M17" s="16" t="s">
        <v>29</v>
      </c>
      <c r="O17" s="174"/>
      <c r="P17" s="156"/>
      <c r="R17" s="20"/>
    </row>
    <row r="18" spans="2:18" s="6" customFormat="1" ht="7.5" customHeight="1" x14ac:dyDescent="0.3">
      <c r="B18" s="19"/>
      <c r="R18" s="20"/>
    </row>
    <row r="19" spans="2:18" s="6" customFormat="1" ht="15" customHeight="1" x14ac:dyDescent="0.3">
      <c r="B19" s="19"/>
      <c r="D19" s="16" t="s">
        <v>34</v>
      </c>
      <c r="M19" s="16" t="s">
        <v>27</v>
      </c>
      <c r="O19" s="174"/>
      <c r="P19" s="156"/>
      <c r="R19" s="20"/>
    </row>
    <row r="20" spans="2:18" s="6" customFormat="1" ht="18.75" customHeight="1" x14ac:dyDescent="0.3">
      <c r="B20" s="19"/>
      <c r="E20" s="14" t="s">
        <v>32</v>
      </c>
      <c r="M20" s="16" t="s">
        <v>29</v>
      </c>
      <c r="O20" s="174"/>
      <c r="P20" s="156"/>
      <c r="R20" s="20"/>
    </row>
    <row r="21" spans="2:18" s="6" customFormat="1" ht="7.5" customHeight="1" x14ac:dyDescent="0.3">
      <c r="B21" s="19"/>
      <c r="R21" s="20"/>
    </row>
    <row r="22" spans="2:18" s="6" customFormat="1" ht="15" customHeight="1" x14ac:dyDescent="0.3">
      <c r="B22" s="19"/>
      <c r="D22" s="16" t="s">
        <v>35</v>
      </c>
      <c r="R22" s="20"/>
    </row>
    <row r="23" spans="2:18" s="74" customFormat="1" ht="15.75" customHeight="1" x14ac:dyDescent="0.3">
      <c r="B23" s="75"/>
      <c r="E23" s="186"/>
      <c r="F23" s="218"/>
      <c r="G23" s="218"/>
      <c r="H23" s="218"/>
      <c r="I23" s="218"/>
      <c r="J23" s="218"/>
      <c r="K23" s="218"/>
      <c r="L23" s="218"/>
      <c r="R23" s="76"/>
    </row>
    <row r="24" spans="2:18" s="6" customFormat="1" ht="7.5" customHeight="1" x14ac:dyDescent="0.3">
      <c r="B24" s="19"/>
      <c r="R24" s="20"/>
    </row>
    <row r="25" spans="2:18" s="6" customFormat="1" ht="7.5" customHeight="1" x14ac:dyDescent="0.3">
      <c r="B25" s="19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R25" s="20"/>
    </row>
    <row r="26" spans="2:18" s="6" customFormat="1" ht="15" customHeight="1" x14ac:dyDescent="0.3">
      <c r="B26" s="19"/>
      <c r="D26" s="77" t="s">
        <v>133</v>
      </c>
      <c r="M26" s="169">
        <f>$N$87</f>
        <v>0</v>
      </c>
      <c r="N26" s="156"/>
      <c r="O26" s="156"/>
      <c r="P26" s="156"/>
      <c r="R26" s="20"/>
    </row>
    <row r="27" spans="2:18" s="6" customFormat="1" ht="15" customHeight="1" x14ac:dyDescent="0.3">
      <c r="B27" s="19"/>
      <c r="D27" s="18" t="s">
        <v>134</v>
      </c>
      <c r="M27" s="169">
        <f>$N$100</f>
        <v>0</v>
      </c>
      <c r="N27" s="156"/>
      <c r="O27" s="156"/>
      <c r="P27" s="156"/>
      <c r="R27" s="20"/>
    </row>
    <row r="28" spans="2:18" s="6" customFormat="1" ht="7.5" customHeight="1" x14ac:dyDescent="0.3">
      <c r="B28" s="19"/>
      <c r="R28" s="20"/>
    </row>
    <row r="29" spans="2:18" s="6" customFormat="1" ht="26.25" customHeight="1" x14ac:dyDescent="0.3">
      <c r="B29" s="19"/>
      <c r="D29" s="78" t="s">
        <v>38</v>
      </c>
      <c r="M29" s="219">
        <f>ROUNDUP($M$26+$M$27,2)</f>
        <v>0</v>
      </c>
      <c r="N29" s="156"/>
      <c r="O29" s="156"/>
      <c r="P29" s="156"/>
      <c r="R29" s="20"/>
    </row>
    <row r="30" spans="2:18" s="6" customFormat="1" ht="7.5" customHeight="1" x14ac:dyDescent="0.3">
      <c r="B30" s="19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R30" s="20"/>
    </row>
    <row r="31" spans="2:18" s="6" customFormat="1" ht="15" customHeight="1" x14ac:dyDescent="0.3">
      <c r="B31" s="19"/>
      <c r="D31" s="24" t="s">
        <v>39</v>
      </c>
      <c r="E31" s="24" t="s">
        <v>40</v>
      </c>
      <c r="F31" s="25">
        <v>0.21</v>
      </c>
      <c r="G31" s="79" t="s">
        <v>41</v>
      </c>
      <c r="H31" s="217">
        <f>ROUNDUP((SUM($BE$100:$BE$101)+SUM($BE$118:$BE$417)),2)</f>
        <v>0</v>
      </c>
      <c r="I31" s="156"/>
      <c r="J31" s="156"/>
      <c r="M31" s="217">
        <f>ROUNDUP(ROUNDUP((SUM($BE$100:$BE$101)+SUM($BE$118:$BE$417)),2)*$F$31,1)</f>
        <v>0</v>
      </c>
      <c r="N31" s="156"/>
      <c r="O31" s="156"/>
      <c r="P31" s="156"/>
      <c r="R31" s="20"/>
    </row>
    <row r="32" spans="2:18" s="6" customFormat="1" ht="15" customHeight="1" x14ac:dyDescent="0.3">
      <c r="B32" s="19"/>
      <c r="E32" s="24" t="s">
        <v>42</v>
      </c>
      <c r="F32" s="25">
        <v>0.15</v>
      </c>
      <c r="G32" s="79" t="s">
        <v>41</v>
      </c>
      <c r="H32" s="217">
        <f>ROUNDUP((SUM($BF$100:$BF$101)+SUM($BF$118:$BF$417)),2)</f>
        <v>0</v>
      </c>
      <c r="I32" s="156"/>
      <c r="J32" s="156"/>
      <c r="M32" s="217">
        <f>ROUNDUP(ROUNDUP((SUM($BF$100:$BF$101)+SUM($BF$118:$BF$417)),2)*$F$32,1)</f>
        <v>0</v>
      </c>
      <c r="N32" s="156"/>
      <c r="O32" s="156"/>
      <c r="P32" s="156"/>
      <c r="R32" s="20"/>
    </row>
    <row r="33" spans="2:18" s="6" customFormat="1" ht="15" hidden="1" customHeight="1" x14ac:dyDescent="0.3">
      <c r="B33" s="19"/>
      <c r="E33" s="24" t="s">
        <v>43</v>
      </c>
      <c r="F33" s="25">
        <v>0.21</v>
      </c>
      <c r="G33" s="79" t="s">
        <v>41</v>
      </c>
      <c r="H33" s="217">
        <f>ROUNDUP((SUM($BG$100:$BG$101)+SUM($BG$118:$BG$417)),2)</f>
        <v>0</v>
      </c>
      <c r="I33" s="156"/>
      <c r="J33" s="156"/>
      <c r="M33" s="217">
        <v>0</v>
      </c>
      <c r="N33" s="156"/>
      <c r="O33" s="156"/>
      <c r="P33" s="156"/>
      <c r="R33" s="20"/>
    </row>
    <row r="34" spans="2:18" s="6" customFormat="1" ht="15" hidden="1" customHeight="1" x14ac:dyDescent="0.3">
      <c r="B34" s="19"/>
      <c r="E34" s="24" t="s">
        <v>44</v>
      </c>
      <c r="F34" s="25">
        <v>0.15</v>
      </c>
      <c r="G34" s="79" t="s">
        <v>41</v>
      </c>
      <c r="H34" s="217">
        <f>ROUNDUP((SUM($BH$100:$BH$101)+SUM($BH$118:$BH$417)),2)</f>
        <v>0</v>
      </c>
      <c r="I34" s="156"/>
      <c r="J34" s="156"/>
      <c r="M34" s="217">
        <v>0</v>
      </c>
      <c r="N34" s="156"/>
      <c r="O34" s="156"/>
      <c r="P34" s="156"/>
      <c r="R34" s="20"/>
    </row>
    <row r="35" spans="2:18" s="6" customFormat="1" ht="15" hidden="1" customHeight="1" x14ac:dyDescent="0.3">
      <c r="B35" s="19"/>
      <c r="E35" s="24" t="s">
        <v>45</v>
      </c>
      <c r="F35" s="25">
        <v>0</v>
      </c>
      <c r="G35" s="79" t="s">
        <v>41</v>
      </c>
      <c r="H35" s="217">
        <f>ROUNDUP((SUM($BI$100:$BI$101)+SUM($BI$118:$BI$417)),2)</f>
        <v>0</v>
      </c>
      <c r="I35" s="156"/>
      <c r="J35" s="156"/>
      <c r="M35" s="217">
        <v>0</v>
      </c>
      <c r="N35" s="156"/>
      <c r="O35" s="156"/>
      <c r="P35" s="156"/>
      <c r="R35" s="20"/>
    </row>
    <row r="36" spans="2:18" s="6" customFormat="1" ht="7.5" customHeight="1" x14ac:dyDescent="0.3">
      <c r="B36" s="19"/>
      <c r="R36" s="20"/>
    </row>
    <row r="37" spans="2:18" s="6" customFormat="1" ht="26.25" customHeight="1" x14ac:dyDescent="0.3">
      <c r="B37" s="19"/>
      <c r="C37" s="28"/>
      <c r="D37" s="29" t="s">
        <v>46</v>
      </c>
      <c r="E37" s="30"/>
      <c r="F37" s="30"/>
      <c r="G37" s="80" t="s">
        <v>47</v>
      </c>
      <c r="H37" s="31" t="s">
        <v>48</v>
      </c>
      <c r="I37" s="30"/>
      <c r="J37" s="30"/>
      <c r="K37" s="30"/>
      <c r="L37" s="180">
        <f>SUM($M$29:$M$35)</f>
        <v>0</v>
      </c>
      <c r="M37" s="167"/>
      <c r="N37" s="167"/>
      <c r="O37" s="167"/>
      <c r="P37" s="168"/>
      <c r="Q37" s="28"/>
      <c r="R37" s="20"/>
    </row>
    <row r="38" spans="2:18" s="6" customFormat="1" ht="15" customHeight="1" x14ac:dyDescent="0.3">
      <c r="B38" s="19"/>
      <c r="R38" s="20"/>
    </row>
    <row r="39" spans="2:18" s="6" customFormat="1" ht="15" customHeight="1" x14ac:dyDescent="0.3">
      <c r="B39" s="19"/>
      <c r="R39" s="20"/>
    </row>
    <row r="40" spans="2:18" s="2" customFormat="1" ht="14.25" customHeight="1" x14ac:dyDescent="0.3">
      <c r="B40" s="10"/>
      <c r="R40" s="11"/>
    </row>
    <row r="41" spans="2:18" s="2" customFormat="1" ht="14.25" customHeight="1" x14ac:dyDescent="0.3">
      <c r="B41" s="10"/>
      <c r="R41" s="11"/>
    </row>
    <row r="42" spans="2:18" s="2" customFormat="1" ht="14.25" customHeight="1" x14ac:dyDescent="0.3">
      <c r="B42" s="10"/>
      <c r="R42" s="11"/>
    </row>
    <row r="43" spans="2:18" s="2" customFormat="1" ht="14.25" customHeight="1" x14ac:dyDescent="0.3">
      <c r="B43" s="10"/>
      <c r="R43" s="11"/>
    </row>
    <row r="44" spans="2:18" s="2" customFormat="1" ht="14.25" customHeight="1" x14ac:dyDescent="0.3">
      <c r="B44" s="10"/>
      <c r="R44" s="11"/>
    </row>
    <row r="45" spans="2:18" s="2" customFormat="1" ht="14.25" customHeight="1" x14ac:dyDescent="0.3">
      <c r="B45" s="10"/>
      <c r="R45" s="11"/>
    </row>
    <row r="46" spans="2:18" s="2" customFormat="1" ht="14.25" customHeight="1" x14ac:dyDescent="0.3">
      <c r="B46" s="10"/>
      <c r="R46" s="11"/>
    </row>
    <row r="47" spans="2:18" s="2" customFormat="1" ht="14.25" customHeight="1" x14ac:dyDescent="0.3">
      <c r="B47" s="10"/>
      <c r="R47" s="11"/>
    </row>
    <row r="48" spans="2:18" s="2" customFormat="1" ht="14.25" customHeight="1" x14ac:dyDescent="0.3">
      <c r="B48" s="10"/>
      <c r="R48" s="11"/>
    </row>
    <row r="49" spans="2:18" s="2" customFormat="1" ht="14.25" customHeight="1" x14ac:dyDescent="0.3">
      <c r="B49" s="10"/>
      <c r="R49" s="11"/>
    </row>
    <row r="50" spans="2:18" s="6" customFormat="1" ht="15.75" customHeight="1" x14ac:dyDescent="0.3">
      <c r="B50" s="19"/>
      <c r="D50" s="32" t="s">
        <v>49</v>
      </c>
      <c r="E50" s="33"/>
      <c r="F50" s="33"/>
      <c r="G50" s="33"/>
      <c r="H50" s="34"/>
      <c r="J50" s="32" t="s">
        <v>50</v>
      </c>
      <c r="K50" s="33"/>
      <c r="L50" s="33"/>
      <c r="M50" s="33"/>
      <c r="N50" s="33"/>
      <c r="O50" s="33"/>
      <c r="P50" s="34"/>
      <c r="R50" s="20"/>
    </row>
    <row r="51" spans="2:18" s="2" customFormat="1" ht="14.25" customHeight="1" x14ac:dyDescent="0.3">
      <c r="B51" s="10"/>
      <c r="D51" s="35"/>
      <c r="H51" s="36"/>
      <c r="J51" s="35"/>
      <c r="P51" s="36"/>
      <c r="R51" s="11"/>
    </row>
    <row r="52" spans="2:18" s="2" customFormat="1" ht="14.25" customHeight="1" x14ac:dyDescent="0.3">
      <c r="B52" s="10"/>
      <c r="D52" s="35"/>
      <c r="H52" s="36"/>
      <c r="J52" s="35"/>
      <c r="P52" s="36"/>
      <c r="R52" s="11"/>
    </row>
    <row r="53" spans="2:18" s="2" customFormat="1" ht="14.25" customHeight="1" x14ac:dyDescent="0.3">
      <c r="B53" s="10"/>
      <c r="D53" s="35"/>
      <c r="H53" s="36"/>
      <c r="J53" s="35"/>
      <c r="P53" s="36"/>
      <c r="R53" s="11"/>
    </row>
    <row r="54" spans="2:18" s="2" customFormat="1" ht="14.25" customHeight="1" x14ac:dyDescent="0.3">
      <c r="B54" s="10"/>
      <c r="D54" s="35"/>
      <c r="H54" s="36"/>
      <c r="J54" s="35"/>
      <c r="P54" s="36"/>
      <c r="R54" s="11"/>
    </row>
    <row r="55" spans="2:18" s="2" customFormat="1" ht="14.25" customHeight="1" x14ac:dyDescent="0.3">
      <c r="B55" s="10"/>
      <c r="D55" s="35"/>
      <c r="H55" s="36"/>
      <c r="J55" s="35"/>
      <c r="P55" s="36"/>
      <c r="R55" s="11"/>
    </row>
    <row r="56" spans="2:18" s="2" customFormat="1" ht="14.25" customHeight="1" x14ac:dyDescent="0.3">
      <c r="B56" s="10"/>
      <c r="D56" s="35"/>
      <c r="H56" s="36"/>
      <c r="J56" s="35"/>
      <c r="P56" s="36"/>
      <c r="R56" s="11"/>
    </row>
    <row r="57" spans="2:18" s="2" customFormat="1" ht="14.25" customHeight="1" x14ac:dyDescent="0.3">
      <c r="B57" s="10"/>
      <c r="D57" s="35"/>
      <c r="H57" s="36"/>
      <c r="J57" s="35"/>
      <c r="P57" s="36"/>
      <c r="R57" s="11"/>
    </row>
    <row r="58" spans="2:18" s="2" customFormat="1" ht="14.25" customHeight="1" x14ac:dyDescent="0.3">
      <c r="B58" s="10"/>
      <c r="D58" s="35"/>
      <c r="H58" s="36"/>
      <c r="J58" s="35"/>
      <c r="P58" s="36"/>
      <c r="R58" s="11"/>
    </row>
    <row r="59" spans="2:18" s="6" customFormat="1" ht="15.75" customHeight="1" x14ac:dyDescent="0.3">
      <c r="B59" s="19"/>
      <c r="D59" s="37" t="s">
        <v>51</v>
      </c>
      <c r="E59" s="38"/>
      <c r="F59" s="38"/>
      <c r="G59" s="39" t="s">
        <v>52</v>
      </c>
      <c r="H59" s="40"/>
      <c r="J59" s="37" t="s">
        <v>51</v>
      </c>
      <c r="K59" s="38"/>
      <c r="L59" s="38"/>
      <c r="M59" s="38"/>
      <c r="N59" s="39" t="s">
        <v>52</v>
      </c>
      <c r="O59" s="38"/>
      <c r="P59" s="40"/>
      <c r="R59" s="20"/>
    </row>
    <row r="60" spans="2:18" s="2" customFormat="1" ht="14.25" customHeight="1" x14ac:dyDescent="0.3">
      <c r="B60" s="10"/>
      <c r="R60" s="11"/>
    </row>
    <row r="61" spans="2:18" s="6" customFormat="1" ht="15.75" customHeight="1" x14ac:dyDescent="0.3">
      <c r="B61" s="19"/>
      <c r="D61" s="32" t="s">
        <v>53</v>
      </c>
      <c r="E61" s="33"/>
      <c r="F61" s="33"/>
      <c r="G61" s="33"/>
      <c r="H61" s="34"/>
      <c r="J61" s="32" t="s">
        <v>54</v>
      </c>
      <c r="K61" s="33"/>
      <c r="L61" s="33"/>
      <c r="M61" s="33"/>
      <c r="N61" s="33"/>
      <c r="O61" s="33"/>
      <c r="P61" s="34"/>
      <c r="R61" s="20"/>
    </row>
    <row r="62" spans="2:18" s="2" customFormat="1" ht="14.25" customHeight="1" x14ac:dyDescent="0.3">
      <c r="B62" s="10"/>
      <c r="D62" s="35"/>
      <c r="H62" s="36"/>
      <c r="J62" s="35"/>
      <c r="P62" s="36"/>
      <c r="R62" s="11"/>
    </row>
    <row r="63" spans="2:18" s="2" customFormat="1" ht="14.25" customHeight="1" x14ac:dyDescent="0.3">
      <c r="B63" s="10"/>
      <c r="D63" s="35"/>
      <c r="H63" s="36"/>
      <c r="J63" s="35"/>
      <c r="P63" s="36"/>
      <c r="R63" s="11"/>
    </row>
    <row r="64" spans="2:18" s="2" customFormat="1" ht="14.25" customHeight="1" x14ac:dyDescent="0.3">
      <c r="B64" s="10"/>
      <c r="D64" s="35"/>
      <c r="H64" s="36"/>
      <c r="J64" s="35"/>
      <c r="P64" s="36"/>
      <c r="R64" s="11"/>
    </row>
    <row r="65" spans="2:18" s="2" customFormat="1" ht="14.25" customHeight="1" x14ac:dyDescent="0.3">
      <c r="B65" s="10"/>
      <c r="D65" s="35"/>
      <c r="H65" s="36"/>
      <c r="J65" s="35"/>
      <c r="P65" s="36"/>
      <c r="R65" s="11"/>
    </row>
    <row r="66" spans="2:18" s="2" customFormat="1" ht="14.25" customHeight="1" x14ac:dyDescent="0.3">
      <c r="B66" s="10"/>
      <c r="D66" s="35"/>
      <c r="H66" s="36"/>
      <c r="J66" s="35"/>
      <c r="P66" s="36"/>
      <c r="R66" s="11"/>
    </row>
    <row r="67" spans="2:18" s="2" customFormat="1" ht="14.25" customHeight="1" x14ac:dyDescent="0.3">
      <c r="B67" s="10"/>
      <c r="D67" s="35"/>
      <c r="H67" s="36"/>
      <c r="J67" s="35"/>
      <c r="P67" s="36"/>
      <c r="R67" s="11"/>
    </row>
    <row r="68" spans="2:18" s="2" customFormat="1" ht="14.25" customHeight="1" x14ac:dyDescent="0.3">
      <c r="B68" s="10"/>
      <c r="D68" s="35"/>
      <c r="H68" s="36"/>
      <c r="J68" s="35"/>
      <c r="P68" s="36"/>
      <c r="R68" s="11"/>
    </row>
    <row r="69" spans="2:18" s="2" customFormat="1" ht="14.25" customHeight="1" x14ac:dyDescent="0.3">
      <c r="B69" s="10"/>
      <c r="D69" s="35"/>
      <c r="H69" s="36"/>
      <c r="J69" s="35"/>
      <c r="P69" s="36"/>
      <c r="R69" s="11"/>
    </row>
    <row r="70" spans="2:18" s="6" customFormat="1" ht="15.75" customHeight="1" x14ac:dyDescent="0.3">
      <c r="B70" s="19"/>
      <c r="D70" s="37" t="s">
        <v>51</v>
      </c>
      <c r="E70" s="38"/>
      <c r="F70" s="38"/>
      <c r="G70" s="39" t="s">
        <v>52</v>
      </c>
      <c r="H70" s="40"/>
      <c r="J70" s="37" t="s">
        <v>51</v>
      </c>
      <c r="K70" s="38"/>
      <c r="L70" s="38"/>
      <c r="M70" s="38"/>
      <c r="N70" s="39" t="s">
        <v>52</v>
      </c>
      <c r="O70" s="38"/>
      <c r="P70" s="40"/>
      <c r="R70" s="20"/>
    </row>
    <row r="71" spans="2:18" s="6" customFormat="1" ht="15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6" customFormat="1" ht="7.5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6" customFormat="1" ht="37.5" customHeight="1" x14ac:dyDescent="0.3">
      <c r="B76" s="19"/>
      <c r="C76" s="181" t="s">
        <v>824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20"/>
    </row>
    <row r="77" spans="2:18" s="6" customFormat="1" ht="7.5" customHeight="1" x14ac:dyDescent="0.3">
      <c r="B77" s="19"/>
      <c r="R77" s="20"/>
    </row>
    <row r="78" spans="2:18" s="6" customFormat="1" ht="37.5" customHeight="1" x14ac:dyDescent="0.3">
      <c r="B78" s="19"/>
      <c r="C78" s="49" t="s">
        <v>14</v>
      </c>
      <c r="F78" s="173" t="str">
        <f>$F$6</f>
        <v>Rekonstrukce kanalizace v ul. Trnkovecká</v>
      </c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R78" s="20"/>
    </row>
    <row r="79" spans="2:18" s="6" customFormat="1" ht="7.5" customHeight="1" x14ac:dyDescent="0.3">
      <c r="B79" s="19"/>
      <c r="R79" s="20"/>
    </row>
    <row r="80" spans="2:18" s="6" customFormat="1" ht="18.75" customHeight="1" x14ac:dyDescent="0.3">
      <c r="B80" s="19"/>
      <c r="C80" s="16" t="s">
        <v>20</v>
      </c>
      <c r="F80" s="14" t="str">
        <f>$F$8</f>
        <v>Ostrava - Radvanice</v>
      </c>
      <c r="K80" s="16" t="s">
        <v>22</v>
      </c>
      <c r="M80" s="209" t="str">
        <f>IF($O$8="","",$O$8)</f>
        <v>01.02.2013</v>
      </c>
      <c r="N80" s="156"/>
      <c r="O80" s="156"/>
      <c r="P80" s="156"/>
      <c r="R80" s="20"/>
    </row>
    <row r="81" spans="2:47" s="6" customFormat="1" ht="7.5" customHeight="1" x14ac:dyDescent="0.3">
      <c r="B81" s="19"/>
      <c r="R81" s="20"/>
    </row>
    <row r="82" spans="2:47" s="6" customFormat="1" ht="15.75" customHeight="1" x14ac:dyDescent="0.3">
      <c r="B82" s="19"/>
      <c r="C82" s="16" t="s">
        <v>26</v>
      </c>
      <c r="F82" s="14" t="str">
        <f>$E$11</f>
        <v>SMO</v>
      </c>
      <c r="K82" s="16" t="s">
        <v>31</v>
      </c>
      <c r="M82" s="174" t="str">
        <f>$E$17</f>
        <v>OVAK a.s.</v>
      </c>
      <c r="N82" s="156"/>
      <c r="O82" s="156"/>
      <c r="P82" s="156"/>
      <c r="Q82" s="156"/>
      <c r="R82" s="20"/>
    </row>
    <row r="83" spans="2:47" s="6" customFormat="1" ht="15" customHeight="1" x14ac:dyDescent="0.3">
      <c r="B83" s="19"/>
      <c r="C83" s="16" t="s">
        <v>30</v>
      </c>
      <c r="F83" s="14" t="str">
        <f>IF($E$14="","",$E$14)</f>
        <v xml:space="preserve"> </v>
      </c>
      <c r="K83" s="16" t="s">
        <v>34</v>
      </c>
      <c r="M83" s="174" t="str">
        <f>$E$20</f>
        <v>OVAK a.s.</v>
      </c>
      <c r="N83" s="156"/>
      <c r="O83" s="156"/>
      <c r="P83" s="156"/>
      <c r="Q83" s="156"/>
      <c r="R83" s="20"/>
    </row>
    <row r="84" spans="2:47" s="6" customFormat="1" ht="11.25" customHeight="1" x14ac:dyDescent="0.3">
      <c r="B84" s="19"/>
      <c r="R84" s="20"/>
    </row>
    <row r="85" spans="2:47" s="6" customFormat="1" ht="30" customHeight="1" x14ac:dyDescent="0.3">
      <c r="B85" s="19"/>
      <c r="C85" s="216" t="s">
        <v>135</v>
      </c>
      <c r="D85" s="158"/>
      <c r="E85" s="158"/>
      <c r="F85" s="158"/>
      <c r="G85" s="158"/>
      <c r="H85" s="28"/>
      <c r="I85" s="28"/>
      <c r="J85" s="28"/>
      <c r="K85" s="28"/>
      <c r="L85" s="28"/>
      <c r="M85" s="28"/>
      <c r="N85" s="216" t="s">
        <v>136</v>
      </c>
      <c r="O85" s="156"/>
      <c r="P85" s="156"/>
      <c r="Q85" s="156"/>
      <c r="R85" s="20"/>
    </row>
    <row r="86" spans="2:47" s="6" customFormat="1" ht="11.25" customHeight="1" x14ac:dyDescent="0.3">
      <c r="B86" s="19"/>
      <c r="R86" s="20"/>
    </row>
    <row r="87" spans="2:47" s="6" customFormat="1" ht="30" customHeight="1" x14ac:dyDescent="0.3">
      <c r="B87" s="19"/>
      <c r="C87" s="60" t="s">
        <v>137</v>
      </c>
      <c r="N87" s="155">
        <f>$N$118</f>
        <v>0</v>
      </c>
      <c r="O87" s="156"/>
      <c r="P87" s="156"/>
      <c r="Q87" s="156"/>
      <c r="R87" s="20"/>
      <c r="AU87" s="6" t="s">
        <v>138</v>
      </c>
    </row>
    <row r="88" spans="2:47" s="81" customFormat="1" ht="25.5" customHeight="1" x14ac:dyDescent="0.3">
      <c r="B88" s="82"/>
      <c r="D88" s="83" t="s">
        <v>139</v>
      </c>
      <c r="N88" s="215">
        <f>$N$119</f>
        <v>0</v>
      </c>
      <c r="O88" s="214"/>
      <c r="P88" s="214"/>
      <c r="Q88" s="214"/>
      <c r="R88" s="84"/>
    </row>
    <row r="89" spans="2:47" s="77" customFormat="1" ht="21" customHeight="1" x14ac:dyDescent="0.3">
      <c r="B89" s="85"/>
      <c r="D89" s="86" t="s">
        <v>140</v>
      </c>
      <c r="N89" s="213">
        <f>$N$120</f>
        <v>0</v>
      </c>
      <c r="O89" s="214"/>
      <c r="P89" s="214"/>
      <c r="Q89" s="214"/>
      <c r="R89" s="87"/>
    </row>
    <row r="90" spans="2:47" s="77" customFormat="1" ht="21" customHeight="1" x14ac:dyDescent="0.3">
      <c r="B90" s="85"/>
      <c r="D90" s="86" t="s">
        <v>141</v>
      </c>
      <c r="N90" s="213">
        <f>$N$162</f>
        <v>0</v>
      </c>
      <c r="O90" s="214"/>
      <c r="P90" s="214"/>
      <c r="Q90" s="214"/>
      <c r="R90" s="87"/>
    </row>
    <row r="91" spans="2:47" s="81" customFormat="1" ht="25.5" customHeight="1" x14ac:dyDescent="0.3">
      <c r="B91" s="82"/>
      <c r="D91" s="83" t="s">
        <v>142</v>
      </c>
      <c r="N91" s="215">
        <f>$N$186</f>
        <v>0</v>
      </c>
      <c r="O91" s="214"/>
      <c r="P91" s="214"/>
      <c r="Q91" s="214"/>
      <c r="R91" s="84"/>
    </row>
    <row r="92" spans="2:47" s="77" customFormat="1" ht="21" customHeight="1" x14ac:dyDescent="0.3">
      <c r="B92" s="85"/>
      <c r="D92" s="86" t="s">
        <v>143</v>
      </c>
      <c r="N92" s="213">
        <f>$N$187</f>
        <v>0</v>
      </c>
      <c r="O92" s="214"/>
      <c r="P92" s="214"/>
      <c r="Q92" s="214"/>
      <c r="R92" s="87"/>
    </row>
    <row r="93" spans="2:47" s="77" customFormat="1" ht="21" customHeight="1" x14ac:dyDescent="0.3">
      <c r="B93" s="85"/>
      <c r="D93" s="86" t="s">
        <v>144</v>
      </c>
      <c r="N93" s="213">
        <f>$N$258</f>
        <v>0</v>
      </c>
      <c r="O93" s="214"/>
      <c r="P93" s="214"/>
      <c r="Q93" s="214"/>
      <c r="R93" s="87"/>
    </row>
    <row r="94" spans="2:47" s="77" customFormat="1" ht="21" customHeight="1" x14ac:dyDescent="0.3">
      <c r="B94" s="85"/>
      <c r="D94" s="86" t="s">
        <v>145</v>
      </c>
      <c r="N94" s="213">
        <f>$N$274</f>
        <v>0</v>
      </c>
      <c r="O94" s="214"/>
      <c r="P94" s="214"/>
      <c r="Q94" s="214"/>
      <c r="R94" s="87"/>
    </row>
    <row r="95" spans="2:47" s="77" customFormat="1" ht="21" customHeight="1" x14ac:dyDescent="0.3">
      <c r="B95" s="85"/>
      <c r="D95" s="86" t="s">
        <v>146</v>
      </c>
      <c r="N95" s="213">
        <f>$N$319</f>
        <v>0</v>
      </c>
      <c r="O95" s="214"/>
      <c r="P95" s="214"/>
      <c r="Q95" s="214"/>
      <c r="R95" s="87"/>
    </row>
    <row r="96" spans="2:47" s="77" customFormat="1" ht="21" customHeight="1" x14ac:dyDescent="0.3">
      <c r="B96" s="85"/>
      <c r="D96" s="86" t="s">
        <v>147</v>
      </c>
      <c r="N96" s="213">
        <f>$N$396</f>
        <v>0</v>
      </c>
      <c r="O96" s="214"/>
      <c r="P96" s="214"/>
      <c r="Q96" s="214"/>
      <c r="R96" s="87"/>
    </row>
    <row r="97" spans="2:21" s="77" customFormat="1" ht="15.75" customHeight="1" x14ac:dyDescent="0.3">
      <c r="B97" s="85"/>
      <c r="D97" s="86" t="s">
        <v>148</v>
      </c>
      <c r="N97" s="213">
        <f>$N$397</f>
        <v>0</v>
      </c>
      <c r="O97" s="214"/>
      <c r="P97" s="214"/>
      <c r="Q97" s="214"/>
      <c r="R97" s="87"/>
    </row>
    <row r="98" spans="2:21" s="77" customFormat="1" ht="15.75" customHeight="1" x14ac:dyDescent="0.3">
      <c r="B98" s="85"/>
      <c r="D98" s="86" t="s">
        <v>149</v>
      </c>
      <c r="N98" s="213">
        <f>$N$408</f>
        <v>0</v>
      </c>
      <c r="O98" s="214"/>
      <c r="P98" s="214"/>
      <c r="Q98" s="214"/>
      <c r="R98" s="87"/>
    </row>
    <row r="99" spans="2:21" s="6" customFormat="1" ht="22.5" customHeight="1" x14ac:dyDescent="0.3">
      <c r="B99" s="19"/>
      <c r="R99" s="20"/>
    </row>
    <row r="100" spans="2:21" s="6" customFormat="1" ht="30" customHeight="1" x14ac:dyDescent="0.3">
      <c r="B100" s="19"/>
      <c r="C100" s="60" t="s">
        <v>150</v>
      </c>
      <c r="N100" s="155">
        <v>0</v>
      </c>
      <c r="O100" s="156"/>
      <c r="P100" s="156"/>
      <c r="Q100" s="156"/>
      <c r="R100" s="20"/>
      <c r="T100" s="88"/>
      <c r="U100" s="89" t="s">
        <v>39</v>
      </c>
    </row>
    <row r="101" spans="2:21" s="6" customFormat="1" ht="18.75" customHeight="1" x14ac:dyDescent="0.3">
      <c r="B101" s="19"/>
      <c r="R101" s="20"/>
    </row>
    <row r="102" spans="2:21" s="6" customFormat="1" ht="30" customHeight="1" x14ac:dyDescent="0.3">
      <c r="B102" s="19"/>
      <c r="C102" s="73" t="s">
        <v>83</v>
      </c>
      <c r="D102" s="28"/>
      <c r="E102" s="28"/>
      <c r="F102" s="28"/>
      <c r="G102" s="28"/>
      <c r="H102" s="28"/>
      <c r="I102" s="28"/>
      <c r="J102" s="28"/>
      <c r="K102" s="28"/>
      <c r="L102" s="157">
        <f>ROUNDUP(SUM($N$87+$N$100),2)</f>
        <v>0</v>
      </c>
      <c r="M102" s="158"/>
      <c r="N102" s="158"/>
      <c r="O102" s="158"/>
      <c r="P102" s="158"/>
      <c r="Q102" s="158"/>
      <c r="R102" s="20"/>
    </row>
    <row r="103" spans="2:21" s="6" customFormat="1" ht="7.5" customHeight="1" x14ac:dyDescent="0.3"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3"/>
    </row>
    <row r="107" spans="2:21" s="6" customFormat="1" ht="7.5" customHeight="1" x14ac:dyDescent="0.3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pans="2:21" s="6" customFormat="1" ht="37.5" customHeight="1" x14ac:dyDescent="0.3">
      <c r="B108" s="19"/>
      <c r="C108" s="181" t="s">
        <v>823</v>
      </c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20"/>
    </row>
    <row r="109" spans="2:21" s="6" customFormat="1" ht="7.5" customHeight="1" x14ac:dyDescent="0.3">
      <c r="B109" s="19"/>
      <c r="R109" s="20"/>
    </row>
    <row r="110" spans="2:21" s="6" customFormat="1" ht="37.5" customHeight="1" x14ac:dyDescent="0.3">
      <c r="B110" s="19"/>
      <c r="C110" s="49" t="s">
        <v>14</v>
      </c>
      <c r="F110" s="173" t="str">
        <f>$F$6</f>
        <v>Rekonstrukce kanalizace v ul. Trnkovecká</v>
      </c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R110" s="20"/>
    </row>
    <row r="111" spans="2:21" s="6" customFormat="1" ht="7.5" customHeight="1" x14ac:dyDescent="0.3">
      <c r="B111" s="19"/>
      <c r="R111" s="20"/>
    </row>
    <row r="112" spans="2:21" s="6" customFormat="1" ht="18.75" customHeight="1" x14ac:dyDescent="0.3">
      <c r="B112" s="19"/>
      <c r="C112" s="16" t="s">
        <v>20</v>
      </c>
      <c r="F112" s="14" t="str">
        <f>$F$8</f>
        <v>Ostrava - Radvanice</v>
      </c>
      <c r="K112" s="16" t="s">
        <v>22</v>
      </c>
      <c r="M112" s="209" t="str">
        <f>IF($O$8="","",$O$8)</f>
        <v>01.02.2013</v>
      </c>
      <c r="N112" s="156"/>
      <c r="O112" s="156"/>
      <c r="P112" s="156"/>
      <c r="R112" s="20"/>
    </row>
    <row r="113" spans="2:65" s="6" customFormat="1" ht="7.5" customHeight="1" x14ac:dyDescent="0.3">
      <c r="B113" s="19"/>
      <c r="R113" s="20"/>
    </row>
    <row r="114" spans="2:65" s="6" customFormat="1" ht="15.75" customHeight="1" x14ac:dyDescent="0.3">
      <c r="B114" s="19"/>
      <c r="C114" s="16" t="s">
        <v>26</v>
      </c>
      <c r="F114" s="14" t="str">
        <f>$E$11</f>
        <v>SMO</v>
      </c>
      <c r="K114" s="16" t="s">
        <v>31</v>
      </c>
      <c r="M114" s="174" t="str">
        <f>$E$17</f>
        <v>OVAK a.s.</v>
      </c>
      <c r="N114" s="156"/>
      <c r="O114" s="156"/>
      <c r="P114" s="156"/>
      <c r="Q114" s="156"/>
      <c r="R114" s="20"/>
    </row>
    <row r="115" spans="2:65" s="6" customFormat="1" ht="15" customHeight="1" x14ac:dyDescent="0.3">
      <c r="B115" s="19"/>
      <c r="C115" s="16" t="s">
        <v>30</v>
      </c>
      <c r="F115" s="14" t="str">
        <f>IF($E$14="","",$E$14)</f>
        <v xml:space="preserve"> </v>
      </c>
      <c r="K115" s="16" t="s">
        <v>34</v>
      </c>
      <c r="M115" s="174" t="str">
        <f>$E$20</f>
        <v>OVAK a.s.</v>
      </c>
      <c r="N115" s="156"/>
      <c r="O115" s="156"/>
      <c r="P115" s="156"/>
      <c r="Q115" s="156"/>
      <c r="R115" s="20"/>
    </row>
    <row r="116" spans="2:65" s="6" customFormat="1" ht="11.25" customHeight="1" x14ac:dyDescent="0.3">
      <c r="B116" s="19"/>
      <c r="R116" s="20"/>
    </row>
    <row r="117" spans="2:65" s="90" customFormat="1" ht="30" customHeight="1" x14ac:dyDescent="0.3">
      <c r="B117" s="91"/>
      <c r="C117" s="92" t="s">
        <v>151</v>
      </c>
      <c r="D117" s="93" t="s">
        <v>152</v>
      </c>
      <c r="E117" s="93" t="s">
        <v>57</v>
      </c>
      <c r="F117" s="210" t="s">
        <v>153</v>
      </c>
      <c r="G117" s="211"/>
      <c r="H117" s="211"/>
      <c r="I117" s="211"/>
      <c r="J117" s="93" t="s">
        <v>154</v>
      </c>
      <c r="K117" s="93" t="s">
        <v>155</v>
      </c>
      <c r="L117" s="210" t="s">
        <v>156</v>
      </c>
      <c r="M117" s="211"/>
      <c r="N117" s="210" t="s">
        <v>157</v>
      </c>
      <c r="O117" s="211"/>
      <c r="P117" s="211"/>
      <c r="Q117" s="212"/>
      <c r="R117" s="94"/>
      <c r="T117" s="55" t="s">
        <v>158</v>
      </c>
      <c r="U117" s="56" t="s">
        <v>39</v>
      </c>
      <c r="V117" s="56" t="s">
        <v>159</v>
      </c>
      <c r="W117" s="56" t="s">
        <v>160</v>
      </c>
      <c r="X117" s="56" t="s">
        <v>161</v>
      </c>
      <c r="Y117" s="56" t="s">
        <v>162</v>
      </c>
      <c r="Z117" s="56" t="s">
        <v>163</v>
      </c>
      <c r="AA117" s="57" t="s">
        <v>164</v>
      </c>
    </row>
    <row r="118" spans="2:65" s="6" customFormat="1" ht="30" customHeight="1" x14ac:dyDescent="0.35">
      <c r="B118" s="19"/>
      <c r="C118" s="60" t="s">
        <v>133</v>
      </c>
      <c r="N118" s="195">
        <f>$BK$118</f>
        <v>0</v>
      </c>
      <c r="O118" s="156"/>
      <c r="P118" s="156"/>
      <c r="Q118" s="156"/>
      <c r="R118" s="20"/>
      <c r="T118" s="59"/>
      <c r="U118" s="33"/>
      <c r="V118" s="33"/>
      <c r="W118" s="95">
        <f>$W$119+$W$186</f>
        <v>5325.5385269999997</v>
      </c>
      <c r="X118" s="33"/>
      <c r="Y118" s="95">
        <f>$Y$119+$Y$186</f>
        <v>1071.4061180000001</v>
      </c>
      <c r="Z118" s="33"/>
      <c r="AA118" s="96">
        <f>$AA$119+$AA$186</f>
        <v>172.32579999999999</v>
      </c>
      <c r="AT118" s="6" t="s">
        <v>74</v>
      </c>
      <c r="AU118" s="6" t="s">
        <v>138</v>
      </c>
      <c r="BK118" s="97">
        <f>$BK$119+$BK$186</f>
        <v>0</v>
      </c>
    </row>
    <row r="119" spans="2:65" s="98" customFormat="1" ht="37.5" customHeight="1" x14ac:dyDescent="0.35">
      <c r="B119" s="99"/>
      <c r="D119" s="100" t="s">
        <v>139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96">
        <f>$BK$119</f>
        <v>0</v>
      </c>
      <c r="O119" s="189"/>
      <c r="P119" s="189"/>
      <c r="Q119" s="189"/>
      <c r="R119" s="102"/>
      <c r="T119" s="103"/>
      <c r="W119" s="104">
        <f>$W$120+$W$162</f>
        <v>63.45</v>
      </c>
      <c r="Y119" s="104">
        <f>$Y$120+$Y$162</f>
        <v>0.15181</v>
      </c>
      <c r="AA119" s="105">
        <f>$AA$120+$AA$162</f>
        <v>0</v>
      </c>
      <c r="AR119" s="101" t="s">
        <v>165</v>
      </c>
      <c r="AT119" s="101" t="s">
        <v>74</v>
      </c>
      <c r="AU119" s="101" t="s">
        <v>75</v>
      </c>
      <c r="AY119" s="101" t="s">
        <v>166</v>
      </c>
      <c r="BK119" s="106">
        <f>$BK$120+$BK$162</f>
        <v>0</v>
      </c>
    </row>
    <row r="120" spans="2:65" s="98" customFormat="1" ht="21" customHeight="1" x14ac:dyDescent="0.3">
      <c r="B120" s="99"/>
      <c r="D120" s="107" t="s">
        <v>140</v>
      </c>
      <c r="E120" s="107"/>
      <c r="F120" s="107"/>
      <c r="G120" s="107"/>
      <c r="H120" s="107"/>
      <c r="I120" s="107"/>
      <c r="J120" s="107"/>
      <c r="K120" s="107"/>
      <c r="L120" s="107"/>
      <c r="M120" s="107"/>
      <c r="N120" s="188">
        <f>$BK$120</f>
        <v>0</v>
      </c>
      <c r="O120" s="189"/>
      <c r="P120" s="189"/>
      <c r="Q120" s="189"/>
      <c r="R120" s="102"/>
      <c r="T120" s="103"/>
      <c r="W120" s="104">
        <f>SUM($W$121:$W$161)</f>
        <v>63.45</v>
      </c>
      <c r="Y120" s="104">
        <f>SUM($Y$121:$Y$161)</f>
        <v>0.15181</v>
      </c>
      <c r="AA120" s="105">
        <f>SUM($AA$121:$AA$161)</f>
        <v>0</v>
      </c>
      <c r="AR120" s="101" t="s">
        <v>165</v>
      </c>
      <c r="AT120" s="101" t="s">
        <v>74</v>
      </c>
      <c r="AU120" s="101" t="s">
        <v>19</v>
      </c>
      <c r="AY120" s="101" t="s">
        <v>166</v>
      </c>
      <c r="BK120" s="106">
        <f>SUM($BK$121:$BK$161)</f>
        <v>0</v>
      </c>
    </row>
    <row r="121" spans="2:65" s="6" customFormat="1" ht="15.75" customHeight="1" x14ac:dyDescent="0.3">
      <c r="B121" s="19"/>
      <c r="C121" s="108" t="s">
        <v>19</v>
      </c>
      <c r="D121" s="108" t="s">
        <v>167</v>
      </c>
      <c r="E121" s="109" t="s">
        <v>168</v>
      </c>
      <c r="F121" s="192" t="s">
        <v>169</v>
      </c>
      <c r="G121" s="193"/>
      <c r="H121" s="193"/>
      <c r="I121" s="193"/>
      <c r="J121" s="110" t="s">
        <v>170</v>
      </c>
      <c r="K121" s="111">
        <v>1</v>
      </c>
      <c r="L121" s="194"/>
      <c r="M121" s="193"/>
      <c r="N121" s="194">
        <f>ROUND($L$121*$K$121,2)</f>
        <v>0</v>
      </c>
      <c r="O121" s="193"/>
      <c r="P121" s="193"/>
      <c r="Q121" s="193"/>
      <c r="R121" s="20"/>
      <c r="T121" s="112"/>
      <c r="U121" s="26" t="s">
        <v>40</v>
      </c>
      <c r="V121" s="113">
        <v>0</v>
      </c>
      <c r="W121" s="113">
        <f>$V$121*$K$121</f>
        <v>0</v>
      </c>
      <c r="X121" s="113">
        <v>0</v>
      </c>
      <c r="Y121" s="113">
        <f>$X$121*$K$121</f>
        <v>0</v>
      </c>
      <c r="Z121" s="113">
        <v>0</v>
      </c>
      <c r="AA121" s="114">
        <f>$Z$121*$K$121</f>
        <v>0</v>
      </c>
      <c r="AR121" s="6" t="s">
        <v>171</v>
      </c>
      <c r="AT121" s="6" t="s">
        <v>167</v>
      </c>
      <c r="AU121" s="6" t="s">
        <v>89</v>
      </c>
      <c r="AY121" s="6" t="s">
        <v>166</v>
      </c>
      <c r="BE121" s="115">
        <f>IF($U$121="základní",$N$121,0)</f>
        <v>0</v>
      </c>
      <c r="BF121" s="115">
        <f>IF($U$121="snížená",$N$121,0)</f>
        <v>0</v>
      </c>
      <c r="BG121" s="115">
        <f>IF($U$121="zákl. přenesená",$N$121,0)</f>
        <v>0</v>
      </c>
      <c r="BH121" s="115">
        <f>IF($U$121="sníž. přenesená",$N$121,0)</f>
        <v>0</v>
      </c>
      <c r="BI121" s="115">
        <f>IF($U$121="nulová",$N$121,0)</f>
        <v>0</v>
      </c>
      <c r="BJ121" s="6" t="s">
        <v>19</v>
      </c>
      <c r="BK121" s="115">
        <f>ROUND($L$121*$K$121,2)</f>
        <v>0</v>
      </c>
      <c r="BL121" s="6" t="s">
        <v>171</v>
      </c>
      <c r="BM121" s="6" t="s">
        <v>172</v>
      </c>
    </row>
    <row r="122" spans="2:65" s="6" customFormat="1" ht="18.75" customHeight="1" x14ac:dyDescent="0.3">
      <c r="B122" s="116"/>
      <c r="E122" s="117"/>
      <c r="F122" s="190" t="s">
        <v>173</v>
      </c>
      <c r="G122" s="191"/>
      <c r="H122" s="191"/>
      <c r="I122" s="191"/>
      <c r="K122" s="118">
        <v>1</v>
      </c>
      <c r="R122" s="119"/>
      <c r="T122" s="120"/>
      <c r="AA122" s="121"/>
      <c r="AT122" s="117" t="s">
        <v>174</v>
      </c>
      <c r="AU122" s="117" t="s">
        <v>89</v>
      </c>
      <c r="AV122" s="117" t="s">
        <v>89</v>
      </c>
      <c r="AW122" s="117" t="s">
        <v>138</v>
      </c>
      <c r="AX122" s="117" t="s">
        <v>19</v>
      </c>
      <c r="AY122" s="117" t="s">
        <v>166</v>
      </c>
    </row>
    <row r="123" spans="2:65" s="6" customFormat="1" ht="15.75" customHeight="1" x14ac:dyDescent="0.3">
      <c r="B123" s="19"/>
      <c r="C123" s="108" t="s">
        <v>89</v>
      </c>
      <c r="D123" s="108" t="s">
        <v>167</v>
      </c>
      <c r="E123" s="109" t="s">
        <v>175</v>
      </c>
      <c r="F123" s="192" t="s">
        <v>176</v>
      </c>
      <c r="G123" s="193"/>
      <c r="H123" s="193"/>
      <c r="I123" s="193"/>
      <c r="J123" s="110" t="s">
        <v>177</v>
      </c>
      <c r="K123" s="111">
        <v>1</v>
      </c>
      <c r="L123" s="194"/>
      <c r="M123" s="193"/>
      <c r="N123" s="194">
        <f>ROUND($L$123*$K$123,2)</f>
        <v>0</v>
      </c>
      <c r="O123" s="193"/>
      <c r="P123" s="193"/>
      <c r="Q123" s="193"/>
      <c r="R123" s="20"/>
      <c r="T123" s="112"/>
      <c r="U123" s="26" t="s">
        <v>40</v>
      </c>
      <c r="V123" s="113">
        <v>0</v>
      </c>
      <c r="W123" s="113">
        <f>$V$123*$K$123</f>
        <v>0</v>
      </c>
      <c r="X123" s="113">
        <v>0</v>
      </c>
      <c r="Y123" s="113">
        <f>$X$123*$K$123</f>
        <v>0</v>
      </c>
      <c r="Z123" s="113">
        <v>0</v>
      </c>
      <c r="AA123" s="114">
        <f>$Z$123*$K$123</f>
        <v>0</v>
      </c>
      <c r="AR123" s="6" t="s">
        <v>171</v>
      </c>
      <c r="AT123" s="6" t="s">
        <v>167</v>
      </c>
      <c r="AU123" s="6" t="s">
        <v>89</v>
      </c>
      <c r="AY123" s="6" t="s">
        <v>166</v>
      </c>
      <c r="BE123" s="115">
        <f>IF($U$123="základní",$N$123,0)</f>
        <v>0</v>
      </c>
      <c r="BF123" s="115">
        <f>IF($U$123="snížená",$N$123,0)</f>
        <v>0</v>
      </c>
      <c r="BG123" s="115">
        <f>IF($U$123="zákl. přenesená",$N$123,0)</f>
        <v>0</v>
      </c>
      <c r="BH123" s="115">
        <f>IF($U$123="sníž. přenesená",$N$123,0)</f>
        <v>0</v>
      </c>
      <c r="BI123" s="115">
        <f>IF($U$123="nulová",$N$123,0)</f>
        <v>0</v>
      </c>
      <c r="BJ123" s="6" t="s">
        <v>19</v>
      </c>
      <c r="BK123" s="115">
        <f>ROUND($L$123*$K$123,2)</f>
        <v>0</v>
      </c>
      <c r="BL123" s="6" t="s">
        <v>171</v>
      </c>
      <c r="BM123" s="6" t="s">
        <v>178</v>
      </c>
    </row>
    <row r="124" spans="2:65" s="6" customFormat="1" ht="46.5" customHeight="1" x14ac:dyDescent="0.3">
      <c r="B124" s="116"/>
      <c r="E124" s="117"/>
      <c r="F124" s="190" t="s">
        <v>179</v>
      </c>
      <c r="G124" s="191"/>
      <c r="H124" s="191"/>
      <c r="I124" s="191"/>
      <c r="K124" s="118">
        <v>1</v>
      </c>
      <c r="R124" s="119"/>
      <c r="T124" s="120"/>
      <c r="AA124" s="121"/>
      <c r="AT124" s="117" t="s">
        <v>174</v>
      </c>
      <c r="AU124" s="117" t="s">
        <v>89</v>
      </c>
      <c r="AV124" s="117" t="s">
        <v>89</v>
      </c>
      <c r="AW124" s="117" t="s">
        <v>138</v>
      </c>
      <c r="AX124" s="117" t="s">
        <v>19</v>
      </c>
      <c r="AY124" s="117" t="s">
        <v>166</v>
      </c>
    </row>
    <row r="125" spans="2:65" s="6" customFormat="1" ht="15.75" customHeight="1" x14ac:dyDescent="0.3">
      <c r="B125" s="19"/>
      <c r="C125" s="108" t="s">
        <v>180</v>
      </c>
      <c r="D125" s="108" t="s">
        <v>167</v>
      </c>
      <c r="E125" s="109" t="s">
        <v>181</v>
      </c>
      <c r="F125" s="192" t="s">
        <v>182</v>
      </c>
      <c r="G125" s="193"/>
      <c r="H125" s="193"/>
      <c r="I125" s="193"/>
      <c r="J125" s="110" t="s">
        <v>177</v>
      </c>
      <c r="K125" s="111">
        <v>1</v>
      </c>
      <c r="L125" s="194"/>
      <c r="M125" s="193"/>
      <c r="N125" s="194">
        <f>ROUND($L$125*$K$125,2)</f>
        <v>0</v>
      </c>
      <c r="O125" s="193"/>
      <c r="P125" s="193"/>
      <c r="Q125" s="193"/>
      <c r="R125" s="20"/>
      <c r="T125" s="112"/>
      <c r="U125" s="26" t="s">
        <v>40</v>
      </c>
      <c r="V125" s="113">
        <v>0</v>
      </c>
      <c r="W125" s="113">
        <f>$V$125*$K$125</f>
        <v>0</v>
      </c>
      <c r="X125" s="113">
        <v>0</v>
      </c>
      <c r="Y125" s="113">
        <f>$X$125*$K$125</f>
        <v>0</v>
      </c>
      <c r="Z125" s="113">
        <v>0</v>
      </c>
      <c r="AA125" s="114">
        <f>$Z$125*$K$125</f>
        <v>0</v>
      </c>
      <c r="AR125" s="6" t="s">
        <v>171</v>
      </c>
      <c r="AT125" s="6" t="s">
        <v>167</v>
      </c>
      <c r="AU125" s="6" t="s">
        <v>89</v>
      </c>
      <c r="AY125" s="6" t="s">
        <v>166</v>
      </c>
      <c r="BE125" s="115">
        <f>IF($U$125="základní",$N$125,0)</f>
        <v>0</v>
      </c>
      <c r="BF125" s="115">
        <f>IF($U$125="snížená",$N$125,0)</f>
        <v>0</v>
      </c>
      <c r="BG125" s="115">
        <f>IF($U$125="zákl. přenesená",$N$125,0)</f>
        <v>0</v>
      </c>
      <c r="BH125" s="115">
        <f>IF($U$125="sníž. přenesená",$N$125,0)</f>
        <v>0</v>
      </c>
      <c r="BI125" s="115">
        <f>IF($U$125="nulová",$N$125,0)</f>
        <v>0</v>
      </c>
      <c r="BJ125" s="6" t="s">
        <v>19</v>
      </c>
      <c r="BK125" s="115">
        <f>ROUND($L$125*$K$125,2)</f>
        <v>0</v>
      </c>
      <c r="BL125" s="6" t="s">
        <v>171</v>
      </c>
      <c r="BM125" s="6" t="s">
        <v>183</v>
      </c>
    </row>
    <row r="126" spans="2:65" s="6" customFormat="1" ht="46.5" customHeight="1" x14ac:dyDescent="0.3">
      <c r="B126" s="116"/>
      <c r="E126" s="117"/>
      <c r="F126" s="190" t="s">
        <v>184</v>
      </c>
      <c r="G126" s="191"/>
      <c r="H126" s="191"/>
      <c r="I126" s="191"/>
      <c r="K126" s="118">
        <v>1</v>
      </c>
      <c r="R126" s="119"/>
      <c r="T126" s="120"/>
      <c r="AA126" s="121"/>
      <c r="AT126" s="117" t="s">
        <v>174</v>
      </c>
      <c r="AU126" s="117" t="s">
        <v>89</v>
      </c>
      <c r="AV126" s="117" t="s">
        <v>89</v>
      </c>
      <c r="AW126" s="117" t="s">
        <v>138</v>
      </c>
      <c r="AX126" s="117" t="s">
        <v>19</v>
      </c>
      <c r="AY126" s="117" t="s">
        <v>166</v>
      </c>
    </row>
    <row r="127" spans="2:65" s="6" customFormat="1" ht="27" customHeight="1" x14ac:dyDescent="0.3">
      <c r="B127" s="19"/>
      <c r="C127" s="108" t="s">
        <v>165</v>
      </c>
      <c r="D127" s="108" t="s">
        <v>167</v>
      </c>
      <c r="E127" s="109" t="s">
        <v>185</v>
      </c>
      <c r="F127" s="192" t="s">
        <v>186</v>
      </c>
      <c r="G127" s="193"/>
      <c r="H127" s="193"/>
      <c r="I127" s="193"/>
      <c r="J127" s="110" t="s">
        <v>177</v>
      </c>
      <c r="K127" s="111">
        <v>1</v>
      </c>
      <c r="L127" s="194"/>
      <c r="M127" s="193"/>
      <c r="N127" s="194">
        <f>ROUND($L$127*$K$127,2)</f>
        <v>0</v>
      </c>
      <c r="O127" s="193"/>
      <c r="P127" s="193"/>
      <c r="Q127" s="193"/>
      <c r="R127" s="20"/>
      <c r="T127" s="112"/>
      <c r="U127" s="26" t="s">
        <v>40</v>
      </c>
      <c r="V127" s="113">
        <v>0</v>
      </c>
      <c r="W127" s="113">
        <f>$V$127*$K$127</f>
        <v>0</v>
      </c>
      <c r="X127" s="113">
        <v>0</v>
      </c>
      <c r="Y127" s="113">
        <f>$X$127*$K$127</f>
        <v>0</v>
      </c>
      <c r="Z127" s="113">
        <v>0</v>
      </c>
      <c r="AA127" s="114">
        <f>$Z$127*$K$127</f>
        <v>0</v>
      </c>
      <c r="AR127" s="6" t="s">
        <v>171</v>
      </c>
      <c r="AT127" s="6" t="s">
        <v>167</v>
      </c>
      <c r="AU127" s="6" t="s">
        <v>89</v>
      </c>
      <c r="AY127" s="6" t="s">
        <v>166</v>
      </c>
      <c r="BE127" s="115">
        <f>IF($U$127="základní",$N$127,0)</f>
        <v>0</v>
      </c>
      <c r="BF127" s="115">
        <f>IF($U$127="snížená",$N$127,0)</f>
        <v>0</v>
      </c>
      <c r="BG127" s="115">
        <f>IF($U$127="zákl. přenesená",$N$127,0)</f>
        <v>0</v>
      </c>
      <c r="BH127" s="115">
        <f>IF($U$127="sníž. přenesená",$N$127,0)</f>
        <v>0</v>
      </c>
      <c r="BI127" s="115">
        <f>IF($U$127="nulová",$N$127,0)</f>
        <v>0</v>
      </c>
      <c r="BJ127" s="6" t="s">
        <v>19</v>
      </c>
      <c r="BK127" s="115">
        <f>ROUND($L$127*$K$127,2)</f>
        <v>0</v>
      </c>
      <c r="BL127" s="6" t="s">
        <v>171</v>
      </c>
      <c r="BM127" s="6" t="s">
        <v>187</v>
      </c>
    </row>
    <row r="128" spans="2:65" s="6" customFormat="1" ht="32.25" customHeight="1" x14ac:dyDescent="0.3">
      <c r="B128" s="122"/>
      <c r="E128" s="123"/>
      <c r="F128" s="190" t="s">
        <v>188</v>
      </c>
      <c r="G128" s="191"/>
      <c r="H128" s="191"/>
      <c r="I128" s="191"/>
      <c r="K128" s="123"/>
      <c r="R128" s="124"/>
      <c r="T128" s="125"/>
      <c r="AA128" s="126"/>
      <c r="AT128" s="123" t="s">
        <v>174</v>
      </c>
      <c r="AU128" s="123" t="s">
        <v>89</v>
      </c>
      <c r="AV128" s="123" t="s">
        <v>19</v>
      </c>
      <c r="AW128" s="123" t="s">
        <v>138</v>
      </c>
      <c r="AX128" s="123" t="s">
        <v>75</v>
      </c>
      <c r="AY128" s="123" t="s">
        <v>166</v>
      </c>
    </row>
    <row r="129" spans="2:65" s="6" customFormat="1" ht="46.5" customHeight="1" x14ac:dyDescent="0.3">
      <c r="B129" s="116"/>
      <c r="E129" s="117"/>
      <c r="F129" s="190" t="s">
        <v>189</v>
      </c>
      <c r="G129" s="191"/>
      <c r="H129" s="191"/>
      <c r="I129" s="191"/>
      <c r="K129" s="118">
        <v>1</v>
      </c>
      <c r="R129" s="119"/>
      <c r="T129" s="120"/>
      <c r="AA129" s="121"/>
      <c r="AT129" s="117" t="s">
        <v>174</v>
      </c>
      <c r="AU129" s="117" t="s">
        <v>89</v>
      </c>
      <c r="AV129" s="117" t="s">
        <v>89</v>
      </c>
      <c r="AW129" s="117" t="s">
        <v>138</v>
      </c>
      <c r="AX129" s="117" t="s">
        <v>19</v>
      </c>
      <c r="AY129" s="117" t="s">
        <v>166</v>
      </c>
    </row>
    <row r="130" spans="2:65" s="6" customFormat="1" ht="15.75" customHeight="1" x14ac:dyDescent="0.3">
      <c r="B130" s="19"/>
      <c r="C130" s="108" t="s">
        <v>190</v>
      </c>
      <c r="D130" s="108" t="s">
        <v>167</v>
      </c>
      <c r="E130" s="109" t="s">
        <v>191</v>
      </c>
      <c r="F130" s="192" t="s">
        <v>192</v>
      </c>
      <c r="G130" s="193"/>
      <c r="H130" s="193"/>
      <c r="I130" s="193"/>
      <c r="J130" s="110" t="s">
        <v>170</v>
      </c>
      <c r="K130" s="111">
        <v>1</v>
      </c>
      <c r="L130" s="194"/>
      <c r="M130" s="193"/>
      <c r="N130" s="194">
        <f>ROUND($L$130*$K$130,2)</f>
        <v>0</v>
      </c>
      <c r="O130" s="193"/>
      <c r="P130" s="193"/>
      <c r="Q130" s="193"/>
      <c r="R130" s="20"/>
      <c r="T130" s="112"/>
      <c r="U130" s="26" t="s">
        <v>40</v>
      </c>
      <c r="V130" s="113">
        <v>0</v>
      </c>
      <c r="W130" s="113">
        <f>$V$130*$K$130</f>
        <v>0</v>
      </c>
      <c r="X130" s="113">
        <v>0</v>
      </c>
      <c r="Y130" s="113">
        <f>$X$130*$K$130</f>
        <v>0</v>
      </c>
      <c r="Z130" s="113">
        <v>0</v>
      </c>
      <c r="AA130" s="114">
        <f>$Z$130*$K$130</f>
        <v>0</v>
      </c>
      <c r="AR130" s="6" t="s">
        <v>171</v>
      </c>
      <c r="AT130" s="6" t="s">
        <v>167</v>
      </c>
      <c r="AU130" s="6" t="s">
        <v>89</v>
      </c>
      <c r="AY130" s="6" t="s">
        <v>166</v>
      </c>
      <c r="BE130" s="115">
        <f>IF($U$130="základní",$N$130,0)</f>
        <v>0</v>
      </c>
      <c r="BF130" s="115">
        <f>IF($U$130="snížená",$N$130,0)</f>
        <v>0</v>
      </c>
      <c r="BG130" s="115">
        <f>IF($U$130="zákl. přenesená",$N$130,0)</f>
        <v>0</v>
      </c>
      <c r="BH130" s="115">
        <f>IF($U$130="sníž. přenesená",$N$130,0)</f>
        <v>0</v>
      </c>
      <c r="BI130" s="115">
        <f>IF($U$130="nulová",$N$130,0)</f>
        <v>0</v>
      </c>
      <c r="BJ130" s="6" t="s">
        <v>19</v>
      </c>
      <c r="BK130" s="115">
        <f>ROUND($L$130*$K$130,2)</f>
        <v>0</v>
      </c>
      <c r="BL130" s="6" t="s">
        <v>171</v>
      </c>
      <c r="BM130" s="6" t="s">
        <v>193</v>
      </c>
    </row>
    <row r="131" spans="2:65" s="6" customFormat="1" ht="32.25" customHeight="1" x14ac:dyDescent="0.3">
      <c r="B131" s="116"/>
      <c r="E131" s="117"/>
      <c r="F131" s="190" t="s">
        <v>194</v>
      </c>
      <c r="G131" s="191"/>
      <c r="H131" s="191"/>
      <c r="I131" s="191"/>
      <c r="K131" s="118">
        <v>1</v>
      </c>
      <c r="R131" s="119"/>
      <c r="T131" s="120"/>
      <c r="AA131" s="121"/>
      <c r="AT131" s="117" t="s">
        <v>174</v>
      </c>
      <c r="AU131" s="117" t="s">
        <v>89</v>
      </c>
      <c r="AV131" s="117" t="s">
        <v>89</v>
      </c>
      <c r="AW131" s="117" t="s">
        <v>138</v>
      </c>
      <c r="AX131" s="117" t="s">
        <v>19</v>
      </c>
      <c r="AY131" s="117" t="s">
        <v>166</v>
      </c>
    </row>
    <row r="132" spans="2:65" s="6" customFormat="1" ht="15.75" customHeight="1" x14ac:dyDescent="0.3">
      <c r="B132" s="19"/>
      <c r="C132" s="108" t="s">
        <v>195</v>
      </c>
      <c r="D132" s="108" t="s">
        <v>167</v>
      </c>
      <c r="E132" s="109" t="s">
        <v>196</v>
      </c>
      <c r="F132" s="192" t="s">
        <v>197</v>
      </c>
      <c r="G132" s="193"/>
      <c r="H132" s="193"/>
      <c r="I132" s="193"/>
      <c r="J132" s="110" t="s">
        <v>198</v>
      </c>
      <c r="K132" s="111">
        <v>1.5</v>
      </c>
      <c r="L132" s="194"/>
      <c r="M132" s="193"/>
      <c r="N132" s="194">
        <f>ROUND($L$132*$K$132,2)</f>
        <v>0</v>
      </c>
      <c r="O132" s="193"/>
      <c r="P132" s="193"/>
      <c r="Q132" s="193"/>
      <c r="R132" s="20"/>
      <c r="T132" s="112"/>
      <c r="U132" s="26" t="s">
        <v>40</v>
      </c>
      <c r="V132" s="113">
        <v>0</v>
      </c>
      <c r="W132" s="113">
        <f>$V$132*$K$132</f>
        <v>0</v>
      </c>
      <c r="X132" s="113">
        <v>0</v>
      </c>
      <c r="Y132" s="113">
        <f>$X$132*$K$132</f>
        <v>0</v>
      </c>
      <c r="Z132" s="113">
        <v>0</v>
      </c>
      <c r="AA132" s="114">
        <f>$Z$132*$K$132</f>
        <v>0</v>
      </c>
      <c r="AR132" s="6" t="s">
        <v>171</v>
      </c>
      <c r="AT132" s="6" t="s">
        <v>167</v>
      </c>
      <c r="AU132" s="6" t="s">
        <v>89</v>
      </c>
      <c r="AY132" s="6" t="s">
        <v>166</v>
      </c>
      <c r="BE132" s="115">
        <f>IF($U$132="základní",$N$132,0)</f>
        <v>0</v>
      </c>
      <c r="BF132" s="115">
        <f>IF($U$132="snížená",$N$132,0)</f>
        <v>0</v>
      </c>
      <c r="BG132" s="115">
        <f>IF($U$132="zákl. přenesená",$N$132,0)</f>
        <v>0</v>
      </c>
      <c r="BH132" s="115">
        <f>IF($U$132="sníž. přenesená",$N$132,0)</f>
        <v>0</v>
      </c>
      <c r="BI132" s="115">
        <f>IF($U$132="nulová",$N$132,0)</f>
        <v>0</v>
      </c>
      <c r="BJ132" s="6" t="s">
        <v>19</v>
      </c>
      <c r="BK132" s="115">
        <f>ROUND($L$132*$K$132,2)</f>
        <v>0</v>
      </c>
      <c r="BL132" s="6" t="s">
        <v>171</v>
      </c>
      <c r="BM132" s="6" t="s">
        <v>199</v>
      </c>
    </row>
    <row r="133" spans="2:65" s="6" customFormat="1" ht="46.5" customHeight="1" x14ac:dyDescent="0.3">
      <c r="B133" s="116"/>
      <c r="E133" s="117"/>
      <c r="F133" s="190" t="s">
        <v>200</v>
      </c>
      <c r="G133" s="191"/>
      <c r="H133" s="191"/>
      <c r="I133" s="191"/>
      <c r="K133" s="118">
        <v>1.5</v>
      </c>
      <c r="R133" s="119"/>
      <c r="T133" s="120"/>
      <c r="AA133" s="121"/>
      <c r="AT133" s="117" t="s">
        <v>174</v>
      </c>
      <c r="AU133" s="117" t="s">
        <v>89</v>
      </c>
      <c r="AV133" s="117" t="s">
        <v>89</v>
      </c>
      <c r="AW133" s="117" t="s">
        <v>138</v>
      </c>
      <c r="AX133" s="117" t="s">
        <v>19</v>
      </c>
      <c r="AY133" s="117" t="s">
        <v>166</v>
      </c>
    </row>
    <row r="134" spans="2:65" s="6" customFormat="1" ht="27" customHeight="1" x14ac:dyDescent="0.3">
      <c r="B134" s="19"/>
      <c r="C134" s="108" t="s">
        <v>201</v>
      </c>
      <c r="D134" s="108" t="s">
        <v>167</v>
      </c>
      <c r="E134" s="109" t="s">
        <v>202</v>
      </c>
      <c r="F134" s="192" t="s">
        <v>203</v>
      </c>
      <c r="G134" s="193"/>
      <c r="H134" s="193"/>
      <c r="I134" s="193"/>
      <c r="J134" s="110" t="s">
        <v>198</v>
      </c>
      <c r="K134" s="111">
        <v>0.3</v>
      </c>
      <c r="L134" s="194"/>
      <c r="M134" s="193"/>
      <c r="N134" s="194">
        <f>ROUND($L$134*$K$134,2)</f>
        <v>0</v>
      </c>
      <c r="O134" s="193"/>
      <c r="P134" s="193"/>
      <c r="Q134" s="193"/>
      <c r="R134" s="20"/>
      <c r="T134" s="112"/>
      <c r="U134" s="26" t="s">
        <v>40</v>
      </c>
      <c r="V134" s="113">
        <v>0</v>
      </c>
      <c r="W134" s="113">
        <f>$V$134*$K$134</f>
        <v>0</v>
      </c>
      <c r="X134" s="113">
        <v>0</v>
      </c>
      <c r="Y134" s="113">
        <f>$X$134*$K$134</f>
        <v>0</v>
      </c>
      <c r="Z134" s="113">
        <v>0</v>
      </c>
      <c r="AA134" s="114">
        <f>$Z$134*$K$134</f>
        <v>0</v>
      </c>
      <c r="AR134" s="6" t="s">
        <v>171</v>
      </c>
      <c r="AT134" s="6" t="s">
        <v>167</v>
      </c>
      <c r="AU134" s="6" t="s">
        <v>89</v>
      </c>
      <c r="AY134" s="6" t="s">
        <v>166</v>
      </c>
      <c r="BE134" s="115">
        <f>IF($U$134="základní",$N$134,0)</f>
        <v>0</v>
      </c>
      <c r="BF134" s="115">
        <f>IF($U$134="snížená",$N$134,0)</f>
        <v>0</v>
      </c>
      <c r="BG134" s="115">
        <f>IF($U$134="zákl. přenesená",$N$134,0)</f>
        <v>0</v>
      </c>
      <c r="BH134" s="115">
        <f>IF($U$134="sníž. přenesená",$N$134,0)</f>
        <v>0</v>
      </c>
      <c r="BI134" s="115">
        <f>IF($U$134="nulová",$N$134,0)</f>
        <v>0</v>
      </c>
      <c r="BJ134" s="6" t="s">
        <v>19</v>
      </c>
      <c r="BK134" s="115">
        <f>ROUND($L$134*$K$134,2)</f>
        <v>0</v>
      </c>
      <c r="BL134" s="6" t="s">
        <v>171</v>
      </c>
      <c r="BM134" s="6" t="s">
        <v>204</v>
      </c>
    </row>
    <row r="135" spans="2:65" s="6" customFormat="1" ht="32.25" customHeight="1" x14ac:dyDescent="0.3">
      <c r="B135" s="116"/>
      <c r="E135" s="117"/>
      <c r="F135" s="190" t="s">
        <v>205</v>
      </c>
      <c r="G135" s="191"/>
      <c r="H135" s="191"/>
      <c r="I135" s="191"/>
      <c r="K135" s="118">
        <v>0.3</v>
      </c>
      <c r="R135" s="119"/>
      <c r="T135" s="120"/>
      <c r="AA135" s="121"/>
      <c r="AT135" s="117" t="s">
        <v>174</v>
      </c>
      <c r="AU135" s="117" t="s">
        <v>89</v>
      </c>
      <c r="AV135" s="117" t="s">
        <v>89</v>
      </c>
      <c r="AW135" s="117" t="s">
        <v>138</v>
      </c>
      <c r="AX135" s="117" t="s">
        <v>19</v>
      </c>
      <c r="AY135" s="117" t="s">
        <v>166</v>
      </c>
    </row>
    <row r="136" spans="2:65" s="6" customFormat="1" ht="27" customHeight="1" x14ac:dyDescent="0.3">
      <c r="B136" s="19"/>
      <c r="C136" s="108" t="s">
        <v>24</v>
      </c>
      <c r="D136" s="108" t="s">
        <v>167</v>
      </c>
      <c r="E136" s="109" t="s">
        <v>206</v>
      </c>
      <c r="F136" s="192" t="s">
        <v>207</v>
      </c>
      <c r="G136" s="193"/>
      <c r="H136" s="193"/>
      <c r="I136" s="193"/>
      <c r="J136" s="110" t="s">
        <v>208</v>
      </c>
      <c r="K136" s="111">
        <v>40</v>
      </c>
      <c r="L136" s="194"/>
      <c r="M136" s="193"/>
      <c r="N136" s="194">
        <f>ROUND($L$136*$K$136,2)</f>
        <v>0</v>
      </c>
      <c r="O136" s="193"/>
      <c r="P136" s="193"/>
      <c r="Q136" s="193"/>
      <c r="R136" s="20"/>
      <c r="T136" s="112"/>
      <c r="U136" s="26" t="s">
        <v>40</v>
      </c>
      <c r="V136" s="113">
        <v>1.35</v>
      </c>
      <c r="W136" s="113">
        <f>$V$136*$K$136</f>
        <v>54</v>
      </c>
      <c r="X136" s="113">
        <v>3.2299999999999998E-3</v>
      </c>
      <c r="Y136" s="113">
        <f>$X$136*$K$136</f>
        <v>0.12919999999999998</v>
      </c>
      <c r="Z136" s="113">
        <v>0</v>
      </c>
      <c r="AA136" s="114">
        <f>$Z$136*$K$136</f>
        <v>0</v>
      </c>
      <c r="AR136" s="6" t="s">
        <v>165</v>
      </c>
      <c r="AT136" s="6" t="s">
        <v>167</v>
      </c>
      <c r="AU136" s="6" t="s">
        <v>89</v>
      </c>
      <c r="AY136" s="6" t="s">
        <v>166</v>
      </c>
      <c r="BE136" s="115">
        <f>IF($U$136="základní",$N$136,0)</f>
        <v>0</v>
      </c>
      <c r="BF136" s="115">
        <f>IF($U$136="snížená",$N$136,0)</f>
        <v>0</v>
      </c>
      <c r="BG136" s="115">
        <f>IF($U$136="zákl. přenesená",$N$136,0)</f>
        <v>0</v>
      </c>
      <c r="BH136" s="115">
        <f>IF($U$136="sníž. přenesená",$N$136,0)</f>
        <v>0</v>
      </c>
      <c r="BI136" s="115">
        <f>IF($U$136="nulová",$N$136,0)</f>
        <v>0</v>
      </c>
      <c r="BJ136" s="6" t="s">
        <v>19</v>
      </c>
      <c r="BK136" s="115">
        <f>ROUND($L$136*$K$136,2)</f>
        <v>0</v>
      </c>
      <c r="BL136" s="6" t="s">
        <v>165</v>
      </c>
      <c r="BM136" s="6" t="s">
        <v>209</v>
      </c>
    </row>
    <row r="137" spans="2:65" s="6" customFormat="1" ht="27" customHeight="1" x14ac:dyDescent="0.3">
      <c r="B137" s="19"/>
      <c r="C137" s="108" t="s">
        <v>210</v>
      </c>
      <c r="D137" s="108" t="s">
        <v>167</v>
      </c>
      <c r="E137" s="109" t="s">
        <v>211</v>
      </c>
      <c r="F137" s="192" t="s">
        <v>212</v>
      </c>
      <c r="G137" s="193"/>
      <c r="H137" s="193"/>
      <c r="I137" s="193"/>
      <c r="J137" s="110" t="s">
        <v>170</v>
      </c>
      <c r="K137" s="111">
        <v>1</v>
      </c>
      <c r="L137" s="194"/>
      <c r="M137" s="193"/>
      <c r="N137" s="194">
        <f>ROUND($L$137*$K$137,2)</f>
        <v>0</v>
      </c>
      <c r="O137" s="193"/>
      <c r="P137" s="193"/>
      <c r="Q137" s="193"/>
      <c r="R137" s="20"/>
      <c r="T137" s="112"/>
      <c r="U137" s="26" t="s">
        <v>40</v>
      </c>
      <c r="V137" s="113">
        <v>1.35</v>
      </c>
      <c r="W137" s="113">
        <f>$V$137*$K$137</f>
        <v>1.35</v>
      </c>
      <c r="X137" s="113">
        <v>3.2299999999999998E-3</v>
      </c>
      <c r="Y137" s="113">
        <f>$X$137*$K$137</f>
        <v>3.2299999999999998E-3</v>
      </c>
      <c r="Z137" s="113">
        <v>0</v>
      </c>
      <c r="AA137" s="114">
        <f>$Z$137*$K$137</f>
        <v>0</v>
      </c>
      <c r="AR137" s="6" t="s">
        <v>165</v>
      </c>
      <c r="AT137" s="6" t="s">
        <v>167</v>
      </c>
      <c r="AU137" s="6" t="s">
        <v>89</v>
      </c>
      <c r="AY137" s="6" t="s">
        <v>166</v>
      </c>
      <c r="BE137" s="115">
        <f>IF($U$137="základní",$N$137,0)</f>
        <v>0</v>
      </c>
      <c r="BF137" s="115">
        <f>IF($U$137="snížená",$N$137,0)</f>
        <v>0</v>
      </c>
      <c r="BG137" s="115">
        <f>IF($U$137="zákl. přenesená",$N$137,0)</f>
        <v>0</v>
      </c>
      <c r="BH137" s="115">
        <f>IF($U$137="sníž. přenesená",$N$137,0)</f>
        <v>0</v>
      </c>
      <c r="BI137" s="115">
        <f>IF($U$137="nulová",$N$137,0)</f>
        <v>0</v>
      </c>
      <c r="BJ137" s="6" t="s">
        <v>19</v>
      </c>
      <c r="BK137" s="115">
        <f>ROUND($L$137*$K$137,2)</f>
        <v>0</v>
      </c>
      <c r="BL137" s="6" t="s">
        <v>165</v>
      </c>
      <c r="BM137" s="6" t="s">
        <v>213</v>
      </c>
    </row>
    <row r="138" spans="2:65" s="6" customFormat="1" ht="32.25" customHeight="1" x14ac:dyDescent="0.3">
      <c r="B138" s="116"/>
      <c r="E138" s="117"/>
      <c r="F138" s="190" t="s">
        <v>214</v>
      </c>
      <c r="G138" s="191"/>
      <c r="H138" s="191"/>
      <c r="I138" s="191"/>
      <c r="K138" s="118">
        <v>1</v>
      </c>
      <c r="R138" s="119"/>
      <c r="T138" s="120"/>
      <c r="AA138" s="121"/>
      <c r="AT138" s="117" t="s">
        <v>174</v>
      </c>
      <c r="AU138" s="117" t="s">
        <v>89</v>
      </c>
      <c r="AV138" s="117" t="s">
        <v>89</v>
      </c>
      <c r="AW138" s="117" t="s">
        <v>138</v>
      </c>
      <c r="AX138" s="117" t="s">
        <v>19</v>
      </c>
      <c r="AY138" s="117" t="s">
        <v>166</v>
      </c>
    </row>
    <row r="139" spans="2:65" s="6" customFormat="1" ht="39" customHeight="1" x14ac:dyDescent="0.3">
      <c r="B139" s="19"/>
      <c r="C139" s="108" t="s">
        <v>215</v>
      </c>
      <c r="D139" s="108" t="s">
        <v>167</v>
      </c>
      <c r="E139" s="109" t="s">
        <v>216</v>
      </c>
      <c r="F139" s="192" t="s">
        <v>217</v>
      </c>
      <c r="G139" s="193"/>
      <c r="H139" s="193"/>
      <c r="I139" s="193"/>
      <c r="J139" s="110" t="s">
        <v>208</v>
      </c>
      <c r="K139" s="111">
        <v>6</v>
      </c>
      <c r="L139" s="194"/>
      <c r="M139" s="193"/>
      <c r="N139" s="194">
        <f>ROUND($L$139*$K$139,2)</f>
        <v>0</v>
      </c>
      <c r="O139" s="193"/>
      <c r="P139" s="193"/>
      <c r="Q139" s="193"/>
      <c r="R139" s="20"/>
      <c r="T139" s="112"/>
      <c r="U139" s="26" t="s">
        <v>40</v>
      </c>
      <c r="V139" s="113">
        <v>1.35</v>
      </c>
      <c r="W139" s="113">
        <f>$V$139*$K$139</f>
        <v>8.1000000000000014</v>
      </c>
      <c r="X139" s="113">
        <v>3.2299999999999998E-3</v>
      </c>
      <c r="Y139" s="113">
        <f>$X$139*$K$139</f>
        <v>1.9379999999999998E-2</v>
      </c>
      <c r="Z139" s="113">
        <v>0</v>
      </c>
      <c r="AA139" s="114">
        <f>$Z$139*$K$139</f>
        <v>0</v>
      </c>
      <c r="AR139" s="6" t="s">
        <v>165</v>
      </c>
      <c r="AT139" s="6" t="s">
        <v>167</v>
      </c>
      <c r="AU139" s="6" t="s">
        <v>89</v>
      </c>
      <c r="AY139" s="6" t="s">
        <v>166</v>
      </c>
      <c r="BE139" s="115">
        <f>IF($U$139="základní",$N$139,0)</f>
        <v>0</v>
      </c>
      <c r="BF139" s="115">
        <f>IF($U$139="snížená",$N$139,0)</f>
        <v>0</v>
      </c>
      <c r="BG139" s="115">
        <f>IF($U$139="zákl. přenesená",$N$139,0)</f>
        <v>0</v>
      </c>
      <c r="BH139" s="115">
        <f>IF($U$139="sníž. přenesená",$N$139,0)</f>
        <v>0</v>
      </c>
      <c r="BI139" s="115">
        <f>IF($U$139="nulová",$N$139,0)</f>
        <v>0</v>
      </c>
      <c r="BJ139" s="6" t="s">
        <v>19</v>
      </c>
      <c r="BK139" s="115">
        <f>ROUND($L$139*$K$139,2)</f>
        <v>0</v>
      </c>
      <c r="BL139" s="6" t="s">
        <v>165</v>
      </c>
      <c r="BM139" s="6" t="s">
        <v>218</v>
      </c>
    </row>
    <row r="140" spans="2:65" s="6" customFormat="1" ht="46.5" customHeight="1" x14ac:dyDescent="0.3">
      <c r="B140" s="116"/>
      <c r="E140" s="117"/>
      <c r="F140" s="190" t="s">
        <v>219</v>
      </c>
      <c r="G140" s="191"/>
      <c r="H140" s="191"/>
      <c r="I140" s="191"/>
      <c r="K140" s="118">
        <v>6</v>
      </c>
      <c r="R140" s="119"/>
      <c r="T140" s="120"/>
      <c r="AA140" s="121"/>
      <c r="AT140" s="117" t="s">
        <v>174</v>
      </c>
      <c r="AU140" s="117" t="s">
        <v>89</v>
      </c>
      <c r="AV140" s="117" t="s">
        <v>89</v>
      </c>
      <c r="AW140" s="117" t="s">
        <v>138</v>
      </c>
      <c r="AX140" s="117" t="s">
        <v>19</v>
      </c>
      <c r="AY140" s="117" t="s">
        <v>166</v>
      </c>
    </row>
    <row r="141" spans="2:65" s="6" customFormat="1" ht="27" customHeight="1" x14ac:dyDescent="0.3">
      <c r="B141" s="19"/>
      <c r="C141" s="108" t="s">
        <v>220</v>
      </c>
      <c r="D141" s="108" t="s">
        <v>167</v>
      </c>
      <c r="E141" s="109" t="s">
        <v>221</v>
      </c>
      <c r="F141" s="192" t="s">
        <v>222</v>
      </c>
      <c r="G141" s="193"/>
      <c r="H141" s="193"/>
      <c r="I141" s="193"/>
      <c r="J141" s="110" t="s">
        <v>177</v>
      </c>
      <c r="K141" s="111">
        <v>1</v>
      </c>
      <c r="L141" s="194"/>
      <c r="M141" s="193"/>
      <c r="N141" s="194">
        <f>ROUND($L$141*$K$141,2)</f>
        <v>0</v>
      </c>
      <c r="O141" s="193"/>
      <c r="P141" s="193"/>
      <c r="Q141" s="193"/>
      <c r="R141" s="20"/>
      <c r="T141" s="112"/>
      <c r="U141" s="26" t="s">
        <v>40</v>
      </c>
      <c r="V141" s="113">
        <v>0</v>
      </c>
      <c r="W141" s="113">
        <f>$V$141*$K$141</f>
        <v>0</v>
      </c>
      <c r="X141" s="113">
        <v>0</v>
      </c>
      <c r="Y141" s="113">
        <f>$X$141*$K$141</f>
        <v>0</v>
      </c>
      <c r="Z141" s="113">
        <v>0</v>
      </c>
      <c r="AA141" s="114">
        <f>$Z$141*$K$141</f>
        <v>0</v>
      </c>
      <c r="AR141" s="6" t="s">
        <v>171</v>
      </c>
      <c r="AT141" s="6" t="s">
        <v>167</v>
      </c>
      <c r="AU141" s="6" t="s">
        <v>89</v>
      </c>
      <c r="AY141" s="6" t="s">
        <v>166</v>
      </c>
      <c r="BE141" s="115">
        <f>IF($U$141="základní",$N$141,0)</f>
        <v>0</v>
      </c>
      <c r="BF141" s="115">
        <f>IF($U$141="snížená",$N$141,0)</f>
        <v>0</v>
      </c>
      <c r="BG141" s="115">
        <f>IF($U$141="zákl. přenesená",$N$141,0)</f>
        <v>0</v>
      </c>
      <c r="BH141" s="115">
        <f>IF($U$141="sníž. přenesená",$N$141,0)</f>
        <v>0</v>
      </c>
      <c r="BI141" s="115">
        <f>IF($U$141="nulová",$N$141,0)</f>
        <v>0</v>
      </c>
      <c r="BJ141" s="6" t="s">
        <v>19</v>
      </c>
      <c r="BK141" s="115">
        <f>ROUND($L$141*$K$141,2)</f>
        <v>0</v>
      </c>
      <c r="BL141" s="6" t="s">
        <v>171</v>
      </c>
      <c r="BM141" s="6" t="s">
        <v>223</v>
      </c>
    </row>
    <row r="142" spans="2:65" s="6" customFormat="1" ht="60.75" customHeight="1" x14ac:dyDescent="0.3">
      <c r="B142" s="122"/>
      <c r="E142" s="123"/>
      <c r="F142" s="190" t="s">
        <v>224</v>
      </c>
      <c r="G142" s="191"/>
      <c r="H142" s="191"/>
      <c r="I142" s="191"/>
      <c r="K142" s="123"/>
      <c r="R142" s="124"/>
      <c r="T142" s="125"/>
      <c r="AA142" s="126"/>
      <c r="AT142" s="123" t="s">
        <v>174</v>
      </c>
      <c r="AU142" s="123" t="s">
        <v>89</v>
      </c>
      <c r="AV142" s="123" t="s">
        <v>19</v>
      </c>
      <c r="AW142" s="123" t="s">
        <v>138</v>
      </c>
      <c r="AX142" s="123" t="s">
        <v>75</v>
      </c>
      <c r="AY142" s="123" t="s">
        <v>166</v>
      </c>
    </row>
    <row r="143" spans="2:65" s="6" customFormat="1" ht="18.75" customHeight="1" x14ac:dyDescent="0.3">
      <c r="B143" s="116"/>
      <c r="E143" s="117"/>
      <c r="F143" s="190" t="s">
        <v>225</v>
      </c>
      <c r="G143" s="191"/>
      <c r="H143" s="191"/>
      <c r="I143" s="191"/>
      <c r="K143" s="118">
        <v>1</v>
      </c>
      <c r="R143" s="119"/>
      <c r="T143" s="120"/>
      <c r="AA143" s="121"/>
      <c r="AT143" s="117" t="s">
        <v>174</v>
      </c>
      <c r="AU143" s="117" t="s">
        <v>89</v>
      </c>
      <c r="AV143" s="117" t="s">
        <v>89</v>
      </c>
      <c r="AW143" s="117" t="s">
        <v>138</v>
      </c>
      <c r="AX143" s="117" t="s">
        <v>19</v>
      </c>
      <c r="AY143" s="117" t="s">
        <v>166</v>
      </c>
    </row>
    <row r="144" spans="2:65" s="6" customFormat="1" ht="27" customHeight="1" x14ac:dyDescent="0.3">
      <c r="B144" s="19"/>
      <c r="C144" s="108" t="s">
        <v>226</v>
      </c>
      <c r="D144" s="108" t="s">
        <v>167</v>
      </c>
      <c r="E144" s="109" t="s">
        <v>227</v>
      </c>
      <c r="F144" s="192" t="s">
        <v>228</v>
      </c>
      <c r="G144" s="193"/>
      <c r="H144" s="193"/>
      <c r="I144" s="193"/>
      <c r="J144" s="110" t="s">
        <v>177</v>
      </c>
      <c r="K144" s="111">
        <v>1</v>
      </c>
      <c r="L144" s="194"/>
      <c r="M144" s="193"/>
      <c r="N144" s="194">
        <f>ROUND($L$144*$K$144,2)</f>
        <v>0</v>
      </c>
      <c r="O144" s="193"/>
      <c r="P144" s="193"/>
      <c r="Q144" s="193"/>
      <c r="R144" s="20"/>
      <c r="T144" s="112"/>
      <c r="U144" s="26" t="s">
        <v>40</v>
      </c>
      <c r="V144" s="113">
        <v>0</v>
      </c>
      <c r="W144" s="113">
        <f>$V$144*$K$144</f>
        <v>0</v>
      </c>
      <c r="X144" s="113">
        <v>0</v>
      </c>
      <c r="Y144" s="113">
        <f>$X$144*$K$144</f>
        <v>0</v>
      </c>
      <c r="Z144" s="113">
        <v>0</v>
      </c>
      <c r="AA144" s="114">
        <f>$Z$144*$K$144</f>
        <v>0</v>
      </c>
      <c r="AR144" s="6" t="s">
        <v>171</v>
      </c>
      <c r="AT144" s="6" t="s">
        <v>167</v>
      </c>
      <c r="AU144" s="6" t="s">
        <v>89</v>
      </c>
      <c r="AY144" s="6" t="s">
        <v>166</v>
      </c>
      <c r="BE144" s="115">
        <f>IF($U$144="základní",$N$144,0)</f>
        <v>0</v>
      </c>
      <c r="BF144" s="115">
        <f>IF($U$144="snížená",$N$144,0)</f>
        <v>0</v>
      </c>
      <c r="BG144" s="115">
        <f>IF($U$144="zákl. přenesená",$N$144,0)</f>
        <v>0</v>
      </c>
      <c r="BH144" s="115">
        <f>IF($U$144="sníž. přenesená",$N$144,0)</f>
        <v>0</v>
      </c>
      <c r="BI144" s="115">
        <f>IF($U$144="nulová",$N$144,0)</f>
        <v>0</v>
      </c>
      <c r="BJ144" s="6" t="s">
        <v>19</v>
      </c>
      <c r="BK144" s="115">
        <f>ROUND($L$144*$K$144,2)</f>
        <v>0</v>
      </c>
      <c r="BL144" s="6" t="s">
        <v>171</v>
      </c>
      <c r="BM144" s="6" t="s">
        <v>229</v>
      </c>
    </row>
    <row r="145" spans="2:65" s="6" customFormat="1" ht="46.5" customHeight="1" x14ac:dyDescent="0.3">
      <c r="B145" s="116"/>
      <c r="E145" s="117"/>
      <c r="F145" s="190" t="s">
        <v>230</v>
      </c>
      <c r="G145" s="191"/>
      <c r="H145" s="191"/>
      <c r="I145" s="191"/>
      <c r="K145" s="118">
        <v>1</v>
      </c>
      <c r="R145" s="119"/>
      <c r="T145" s="120"/>
      <c r="AA145" s="121"/>
      <c r="AT145" s="117" t="s">
        <v>174</v>
      </c>
      <c r="AU145" s="117" t="s">
        <v>89</v>
      </c>
      <c r="AV145" s="117" t="s">
        <v>89</v>
      </c>
      <c r="AW145" s="117" t="s">
        <v>138</v>
      </c>
      <c r="AX145" s="117" t="s">
        <v>19</v>
      </c>
      <c r="AY145" s="117" t="s">
        <v>166</v>
      </c>
    </row>
    <row r="146" spans="2:65" s="6" customFormat="1" ht="51" customHeight="1" x14ac:dyDescent="0.3">
      <c r="B146" s="19"/>
      <c r="C146" s="108" t="s">
        <v>8</v>
      </c>
      <c r="D146" s="108" t="s">
        <v>167</v>
      </c>
      <c r="E146" s="109" t="s">
        <v>231</v>
      </c>
      <c r="F146" s="192" t="s">
        <v>232</v>
      </c>
      <c r="G146" s="193"/>
      <c r="H146" s="193"/>
      <c r="I146" s="193"/>
      <c r="J146" s="110" t="s">
        <v>177</v>
      </c>
      <c r="K146" s="111">
        <v>1</v>
      </c>
      <c r="L146" s="194"/>
      <c r="M146" s="193"/>
      <c r="N146" s="194">
        <f>ROUND($L$146*$K$146,2)</f>
        <v>0</v>
      </c>
      <c r="O146" s="193"/>
      <c r="P146" s="193"/>
      <c r="Q146" s="193"/>
      <c r="R146" s="20"/>
      <c r="T146" s="112"/>
      <c r="U146" s="26" t="s">
        <v>40</v>
      </c>
      <c r="V146" s="113">
        <v>0</v>
      </c>
      <c r="W146" s="113">
        <f>$V$146*$K$146</f>
        <v>0</v>
      </c>
      <c r="X146" s="113">
        <v>0</v>
      </c>
      <c r="Y146" s="113">
        <f>$X$146*$K$146</f>
        <v>0</v>
      </c>
      <c r="Z146" s="113">
        <v>0</v>
      </c>
      <c r="AA146" s="114">
        <f>$Z$146*$K$146</f>
        <v>0</v>
      </c>
      <c r="AR146" s="6" t="s">
        <v>171</v>
      </c>
      <c r="AT146" s="6" t="s">
        <v>167</v>
      </c>
      <c r="AU146" s="6" t="s">
        <v>89</v>
      </c>
      <c r="AY146" s="6" t="s">
        <v>166</v>
      </c>
      <c r="BE146" s="115">
        <f>IF($U$146="základní",$N$146,0)</f>
        <v>0</v>
      </c>
      <c r="BF146" s="115">
        <f>IF($U$146="snížená",$N$146,0)</f>
        <v>0</v>
      </c>
      <c r="BG146" s="115">
        <f>IF($U$146="zákl. přenesená",$N$146,0)</f>
        <v>0</v>
      </c>
      <c r="BH146" s="115">
        <f>IF($U$146="sníž. přenesená",$N$146,0)</f>
        <v>0</v>
      </c>
      <c r="BI146" s="115">
        <f>IF($U$146="nulová",$N$146,0)</f>
        <v>0</v>
      </c>
      <c r="BJ146" s="6" t="s">
        <v>19</v>
      </c>
      <c r="BK146" s="115">
        <f>ROUND($L$146*$K$146,2)</f>
        <v>0</v>
      </c>
      <c r="BL146" s="6" t="s">
        <v>171</v>
      </c>
      <c r="BM146" s="6" t="s">
        <v>233</v>
      </c>
    </row>
    <row r="147" spans="2:65" s="6" customFormat="1" ht="46.5" customHeight="1" x14ac:dyDescent="0.3">
      <c r="B147" s="122"/>
      <c r="E147" s="123"/>
      <c r="F147" s="190" t="s">
        <v>234</v>
      </c>
      <c r="G147" s="191"/>
      <c r="H147" s="191"/>
      <c r="I147" s="191"/>
      <c r="K147" s="123"/>
      <c r="R147" s="124"/>
      <c r="T147" s="125"/>
      <c r="AA147" s="126"/>
      <c r="AT147" s="123" t="s">
        <v>174</v>
      </c>
      <c r="AU147" s="123" t="s">
        <v>89</v>
      </c>
      <c r="AV147" s="123" t="s">
        <v>19</v>
      </c>
      <c r="AW147" s="123" t="s">
        <v>138</v>
      </c>
      <c r="AX147" s="123" t="s">
        <v>75</v>
      </c>
      <c r="AY147" s="123" t="s">
        <v>166</v>
      </c>
    </row>
    <row r="148" spans="2:65" s="6" customFormat="1" ht="32.25" customHeight="1" x14ac:dyDescent="0.3">
      <c r="B148" s="122"/>
      <c r="E148" s="123"/>
      <c r="F148" s="190" t="s">
        <v>235</v>
      </c>
      <c r="G148" s="191"/>
      <c r="H148" s="191"/>
      <c r="I148" s="191"/>
      <c r="K148" s="123"/>
      <c r="R148" s="124"/>
      <c r="T148" s="125"/>
      <c r="AA148" s="126"/>
      <c r="AT148" s="123" t="s">
        <v>174</v>
      </c>
      <c r="AU148" s="123" t="s">
        <v>89</v>
      </c>
      <c r="AV148" s="123" t="s">
        <v>19</v>
      </c>
      <c r="AW148" s="123" t="s">
        <v>138</v>
      </c>
      <c r="AX148" s="123" t="s">
        <v>75</v>
      </c>
      <c r="AY148" s="123" t="s">
        <v>166</v>
      </c>
    </row>
    <row r="149" spans="2:65" s="6" customFormat="1" ht="46.5" customHeight="1" x14ac:dyDescent="0.3">
      <c r="B149" s="116"/>
      <c r="E149" s="117"/>
      <c r="F149" s="190" t="s">
        <v>236</v>
      </c>
      <c r="G149" s="191"/>
      <c r="H149" s="191"/>
      <c r="I149" s="191"/>
      <c r="K149" s="118">
        <v>1</v>
      </c>
      <c r="R149" s="119"/>
      <c r="T149" s="120"/>
      <c r="AA149" s="121"/>
      <c r="AT149" s="117" t="s">
        <v>174</v>
      </c>
      <c r="AU149" s="117" t="s">
        <v>89</v>
      </c>
      <c r="AV149" s="117" t="s">
        <v>89</v>
      </c>
      <c r="AW149" s="117" t="s">
        <v>138</v>
      </c>
      <c r="AX149" s="117" t="s">
        <v>19</v>
      </c>
      <c r="AY149" s="117" t="s">
        <v>166</v>
      </c>
    </row>
    <row r="150" spans="2:65" s="6" customFormat="1" ht="15.75" customHeight="1" x14ac:dyDescent="0.3">
      <c r="B150" s="19"/>
      <c r="C150" s="108" t="s">
        <v>237</v>
      </c>
      <c r="D150" s="108" t="s">
        <v>167</v>
      </c>
      <c r="E150" s="109" t="s">
        <v>238</v>
      </c>
      <c r="F150" s="192" t="s">
        <v>239</v>
      </c>
      <c r="G150" s="193"/>
      <c r="H150" s="193"/>
      <c r="I150" s="193"/>
      <c r="J150" s="110" t="s">
        <v>240</v>
      </c>
      <c r="K150" s="111">
        <v>26</v>
      </c>
      <c r="L150" s="194"/>
      <c r="M150" s="193"/>
      <c r="N150" s="194">
        <f>ROUND($L$150*$K$150,2)</f>
        <v>0</v>
      </c>
      <c r="O150" s="193"/>
      <c r="P150" s="193"/>
      <c r="Q150" s="193"/>
      <c r="R150" s="20"/>
      <c r="T150" s="112"/>
      <c r="U150" s="26" t="s">
        <v>40</v>
      </c>
      <c r="V150" s="113">
        <v>0</v>
      </c>
      <c r="W150" s="113">
        <f>$V$150*$K$150</f>
        <v>0</v>
      </c>
      <c r="X150" s="113">
        <v>0</v>
      </c>
      <c r="Y150" s="113">
        <f>$X$150*$K$150</f>
        <v>0</v>
      </c>
      <c r="Z150" s="113">
        <v>0</v>
      </c>
      <c r="AA150" s="114">
        <f>$Z$150*$K$150</f>
        <v>0</v>
      </c>
      <c r="AR150" s="6" t="s">
        <v>171</v>
      </c>
      <c r="AT150" s="6" t="s">
        <v>167</v>
      </c>
      <c r="AU150" s="6" t="s">
        <v>89</v>
      </c>
      <c r="AY150" s="6" t="s">
        <v>166</v>
      </c>
      <c r="BE150" s="115">
        <f>IF($U$150="základní",$N$150,0)</f>
        <v>0</v>
      </c>
      <c r="BF150" s="115">
        <f>IF($U$150="snížená",$N$150,0)</f>
        <v>0</v>
      </c>
      <c r="BG150" s="115">
        <f>IF($U$150="zákl. přenesená",$N$150,0)</f>
        <v>0</v>
      </c>
      <c r="BH150" s="115">
        <f>IF($U$150="sníž. přenesená",$N$150,0)</f>
        <v>0</v>
      </c>
      <c r="BI150" s="115">
        <f>IF($U$150="nulová",$N$150,0)</f>
        <v>0</v>
      </c>
      <c r="BJ150" s="6" t="s">
        <v>19</v>
      </c>
      <c r="BK150" s="115">
        <f>ROUND($L$150*$K$150,2)</f>
        <v>0</v>
      </c>
      <c r="BL150" s="6" t="s">
        <v>171</v>
      </c>
      <c r="BM150" s="6" t="s">
        <v>241</v>
      </c>
    </row>
    <row r="151" spans="2:65" s="6" customFormat="1" ht="32.25" customHeight="1" x14ac:dyDescent="0.3">
      <c r="B151" s="116"/>
      <c r="E151" s="117"/>
      <c r="F151" s="190" t="s">
        <v>242</v>
      </c>
      <c r="G151" s="191"/>
      <c r="H151" s="191"/>
      <c r="I151" s="191"/>
      <c r="K151" s="118">
        <v>26</v>
      </c>
      <c r="R151" s="119"/>
      <c r="T151" s="120"/>
      <c r="AA151" s="121"/>
      <c r="AT151" s="117" t="s">
        <v>174</v>
      </c>
      <c r="AU151" s="117" t="s">
        <v>89</v>
      </c>
      <c r="AV151" s="117" t="s">
        <v>89</v>
      </c>
      <c r="AW151" s="117" t="s">
        <v>138</v>
      </c>
      <c r="AX151" s="117" t="s">
        <v>19</v>
      </c>
      <c r="AY151" s="117" t="s">
        <v>166</v>
      </c>
    </row>
    <row r="152" spans="2:65" s="6" customFormat="1" ht="15.75" customHeight="1" x14ac:dyDescent="0.3">
      <c r="B152" s="19"/>
      <c r="C152" s="108" t="s">
        <v>243</v>
      </c>
      <c r="D152" s="108" t="s">
        <v>167</v>
      </c>
      <c r="E152" s="109" t="s">
        <v>244</v>
      </c>
      <c r="F152" s="192" t="s">
        <v>245</v>
      </c>
      <c r="G152" s="193"/>
      <c r="H152" s="193"/>
      <c r="I152" s="193"/>
      <c r="J152" s="110" t="s">
        <v>170</v>
      </c>
      <c r="K152" s="111">
        <v>1</v>
      </c>
      <c r="L152" s="194"/>
      <c r="M152" s="193"/>
      <c r="N152" s="194">
        <f>ROUND($L$152*$K$152,2)</f>
        <v>0</v>
      </c>
      <c r="O152" s="193"/>
      <c r="P152" s="193"/>
      <c r="Q152" s="193"/>
      <c r="R152" s="20"/>
      <c r="T152" s="112"/>
      <c r="U152" s="26" t="s">
        <v>40</v>
      </c>
      <c r="V152" s="113">
        <v>0</v>
      </c>
      <c r="W152" s="113">
        <f>$V$152*$K$152</f>
        <v>0</v>
      </c>
      <c r="X152" s="113">
        <v>0</v>
      </c>
      <c r="Y152" s="113">
        <f>$X$152*$K$152</f>
        <v>0</v>
      </c>
      <c r="Z152" s="113">
        <v>0</v>
      </c>
      <c r="AA152" s="114">
        <f>$Z$152*$K$152</f>
        <v>0</v>
      </c>
      <c r="AR152" s="6" t="s">
        <v>171</v>
      </c>
      <c r="AT152" s="6" t="s">
        <v>167</v>
      </c>
      <c r="AU152" s="6" t="s">
        <v>89</v>
      </c>
      <c r="AY152" s="6" t="s">
        <v>166</v>
      </c>
      <c r="BE152" s="115">
        <f>IF($U$152="základní",$N$152,0)</f>
        <v>0</v>
      </c>
      <c r="BF152" s="115">
        <f>IF($U$152="snížená",$N$152,0)</f>
        <v>0</v>
      </c>
      <c r="BG152" s="115">
        <f>IF($U$152="zákl. přenesená",$N$152,0)</f>
        <v>0</v>
      </c>
      <c r="BH152" s="115">
        <f>IF($U$152="sníž. přenesená",$N$152,0)</f>
        <v>0</v>
      </c>
      <c r="BI152" s="115">
        <f>IF($U$152="nulová",$N$152,0)</f>
        <v>0</v>
      </c>
      <c r="BJ152" s="6" t="s">
        <v>19</v>
      </c>
      <c r="BK152" s="115">
        <f>ROUND($L$152*$K$152,2)</f>
        <v>0</v>
      </c>
      <c r="BL152" s="6" t="s">
        <v>171</v>
      </c>
      <c r="BM152" s="6" t="s">
        <v>246</v>
      </c>
    </row>
    <row r="153" spans="2:65" s="6" customFormat="1" ht="46.5" customHeight="1" x14ac:dyDescent="0.3">
      <c r="B153" s="122"/>
      <c r="E153" s="123"/>
      <c r="F153" s="190" t="s">
        <v>247</v>
      </c>
      <c r="G153" s="191"/>
      <c r="H153" s="191"/>
      <c r="I153" s="191"/>
      <c r="K153" s="123"/>
      <c r="R153" s="124"/>
      <c r="T153" s="125"/>
      <c r="AA153" s="126"/>
      <c r="AT153" s="123" t="s">
        <v>174</v>
      </c>
      <c r="AU153" s="123" t="s">
        <v>89</v>
      </c>
      <c r="AV153" s="123" t="s">
        <v>19</v>
      </c>
      <c r="AW153" s="123" t="s">
        <v>138</v>
      </c>
      <c r="AX153" s="123" t="s">
        <v>75</v>
      </c>
      <c r="AY153" s="123" t="s">
        <v>166</v>
      </c>
    </row>
    <row r="154" spans="2:65" s="6" customFormat="1" ht="46.5" customHeight="1" x14ac:dyDescent="0.3">
      <c r="B154" s="116"/>
      <c r="E154" s="117"/>
      <c r="F154" s="190" t="s">
        <v>248</v>
      </c>
      <c r="G154" s="191"/>
      <c r="H154" s="191"/>
      <c r="I154" s="191"/>
      <c r="K154" s="118">
        <v>1</v>
      </c>
      <c r="R154" s="119"/>
      <c r="T154" s="120"/>
      <c r="AA154" s="121"/>
      <c r="AT154" s="117" t="s">
        <v>174</v>
      </c>
      <c r="AU154" s="117" t="s">
        <v>89</v>
      </c>
      <c r="AV154" s="117" t="s">
        <v>89</v>
      </c>
      <c r="AW154" s="117" t="s">
        <v>138</v>
      </c>
      <c r="AX154" s="117" t="s">
        <v>19</v>
      </c>
      <c r="AY154" s="117" t="s">
        <v>166</v>
      </c>
    </row>
    <row r="155" spans="2:65" s="6" customFormat="1" ht="27" customHeight="1" x14ac:dyDescent="0.3">
      <c r="B155" s="19"/>
      <c r="C155" s="108" t="s">
        <v>249</v>
      </c>
      <c r="D155" s="108" t="s">
        <v>167</v>
      </c>
      <c r="E155" s="109" t="s">
        <v>250</v>
      </c>
      <c r="F155" s="192" t="s">
        <v>251</v>
      </c>
      <c r="G155" s="193"/>
      <c r="H155" s="193"/>
      <c r="I155" s="193"/>
      <c r="J155" s="110" t="s">
        <v>177</v>
      </c>
      <c r="K155" s="111">
        <v>1</v>
      </c>
      <c r="L155" s="194"/>
      <c r="M155" s="193"/>
      <c r="N155" s="194">
        <f>ROUND($L$155*$K$155,2)</f>
        <v>0</v>
      </c>
      <c r="O155" s="193"/>
      <c r="P155" s="193"/>
      <c r="Q155" s="193"/>
      <c r="R155" s="20"/>
      <c r="T155" s="112"/>
      <c r="U155" s="26" t="s">
        <v>40</v>
      </c>
      <c r="V155" s="113">
        <v>0</v>
      </c>
      <c r="W155" s="113">
        <f>$V$155*$K$155</f>
        <v>0</v>
      </c>
      <c r="X155" s="113">
        <v>0</v>
      </c>
      <c r="Y155" s="113">
        <f>$X$155*$K$155</f>
        <v>0</v>
      </c>
      <c r="Z155" s="113">
        <v>0</v>
      </c>
      <c r="AA155" s="114">
        <f>$Z$155*$K$155</f>
        <v>0</v>
      </c>
      <c r="AR155" s="6" t="s">
        <v>171</v>
      </c>
      <c r="AT155" s="6" t="s">
        <v>167</v>
      </c>
      <c r="AU155" s="6" t="s">
        <v>89</v>
      </c>
      <c r="AY155" s="6" t="s">
        <v>166</v>
      </c>
      <c r="BE155" s="115">
        <f>IF($U$155="základní",$N$155,0)</f>
        <v>0</v>
      </c>
      <c r="BF155" s="115">
        <f>IF($U$155="snížená",$N$155,0)</f>
        <v>0</v>
      </c>
      <c r="BG155" s="115">
        <f>IF($U$155="zákl. přenesená",$N$155,0)</f>
        <v>0</v>
      </c>
      <c r="BH155" s="115">
        <f>IF($U$155="sníž. přenesená",$N$155,0)</f>
        <v>0</v>
      </c>
      <c r="BI155" s="115">
        <f>IF($U$155="nulová",$N$155,0)</f>
        <v>0</v>
      </c>
      <c r="BJ155" s="6" t="s">
        <v>19</v>
      </c>
      <c r="BK155" s="115">
        <f>ROUND($L$155*$K$155,2)</f>
        <v>0</v>
      </c>
      <c r="BL155" s="6" t="s">
        <v>171</v>
      </c>
      <c r="BM155" s="6" t="s">
        <v>252</v>
      </c>
    </row>
    <row r="156" spans="2:65" s="6" customFormat="1" ht="46.5" customHeight="1" x14ac:dyDescent="0.3">
      <c r="B156" s="122"/>
      <c r="E156" s="123"/>
      <c r="F156" s="190" t="s">
        <v>253</v>
      </c>
      <c r="G156" s="191"/>
      <c r="H156" s="191"/>
      <c r="I156" s="191"/>
      <c r="K156" s="123"/>
      <c r="R156" s="124"/>
      <c r="T156" s="125"/>
      <c r="AA156" s="126"/>
      <c r="AT156" s="123" t="s">
        <v>174</v>
      </c>
      <c r="AU156" s="123" t="s">
        <v>89</v>
      </c>
      <c r="AV156" s="123" t="s">
        <v>19</v>
      </c>
      <c r="AW156" s="123" t="s">
        <v>138</v>
      </c>
      <c r="AX156" s="123" t="s">
        <v>75</v>
      </c>
      <c r="AY156" s="123" t="s">
        <v>166</v>
      </c>
    </row>
    <row r="157" spans="2:65" s="6" customFormat="1" ht="46.5" customHeight="1" x14ac:dyDescent="0.3">
      <c r="B157" s="116"/>
      <c r="E157" s="117"/>
      <c r="F157" s="190" t="s">
        <v>254</v>
      </c>
      <c r="G157" s="191"/>
      <c r="H157" s="191"/>
      <c r="I157" s="191"/>
      <c r="K157" s="118">
        <v>1</v>
      </c>
      <c r="R157" s="119"/>
      <c r="T157" s="120"/>
      <c r="AA157" s="121"/>
      <c r="AT157" s="117" t="s">
        <v>174</v>
      </c>
      <c r="AU157" s="117" t="s">
        <v>89</v>
      </c>
      <c r="AV157" s="117" t="s">
        <v>89</v>
      </c>
      <c r="AW157" s="117" t="s">
        <v>138</v>
      </c>
      <c r="AX157" s="117" t="s">
        <v>19</v>
      </c>
      <c r="AY157" s="117" t="s">
        <v>166</v>
      </c>
    </row>
    <row r="158" spans="2:65" s="6" customFormat="1" ht="27" customHeight="1" x14ac:dyDescent="0.3">
      <c r="B158" s="19"/>
      <c r="C158" s="108" t="s">
        <v>7</v>
      </c>
      <c r="D158" s="108" t="s">
        <v>167</v>
      </c>
      <c r="E158" s="109" t="s">
        <v>255</v>
      </c>
      <c r="F158" s="192" t="s">
        <v>256</v>
      </c>
      <c r="G158" s="193"/>
      <c r="H158" s="193"/>
      <c r="I158" s="193"/>
      <c r="J158" s="110" t="s">
        <v>177</v>
      </c>
      <c r="K158" s="111">
        <v>1</v>
      </c>
      <c r="L158" s="194"/>
      <c r="M158" s="193"/>
      <c r="N158" s="194">
        <f>ROUND($L$158*$K$158,2)</f>
        <v>0</v>
      </c>
      <c r="O158" s="193"/>
      <c r="P158" s="193"/>
      <c r="Q158" s="193"/>
      <c r="R158" s="20"/>
      <c r="T158" s="112"/>
      <c r="U158" s="26" t="s">
        <v>40</v>
      </c>
      <c r="V158" s="113">
        <v>0</v>
      </c>
      <c r="W158" s="113">
        <f>$V$158*$K$158</f>
        <v>0</v>
      </c>
      <c r="X158" s="113">
        <v>0</v>
      </c>
      <c r="Y158" s="113">
        <f>$X$158*$K$158</f>
        <v>0</v>
      </c>
      <c r="Z158" s="113">
        <v>0</v>
      </c>
      <c r="AA158" s="114">
        <f>$Z$158*$K$158</f>
        <v>0</v>
      </c>
      <c r="AR158" s="6" t="s">
        <v>171</v>
      </c>
      <c r="AT158" s="6" t="s">
        <v>167</v>
      </c>
      <c r="AU158" s="6" t="s">
        <v>89</v>
      </c>
      <c r="AY158" s="6" t="s">
        <v>166</v>
      </c>
      <c r="BE158" s="115">
        <f>IF($U$158="základní",$N$158,0)</f>
        <v>0</v>
      </c>
      <c r="BF158" s="115">
        <f>IF($U$158="snížená",$N$158,0)</f>
        <v>0</v>
      </c>
      <c r="BG158" s="115">
        <f>IF($U$158="zákl. přenesená",$N$158,0)</f>
        <v>0</v>
      </c>
      <c r="BH158" s="115">
        <f>IF($U$158="sníž. přenesená",$N$158,0)</f>
        <v>0</v>
      </c>
      <c r="BI158" s="115">
        <f>IF($U$158="nulová",$N$158,0)</f>
        <v>0</v>
      </c>
      <c r="BJ158" s="6" t="s">
        <v>19</v>
      </c>
      <c r="BK158" s="115">
        <f>ROUND($L$158*$K$158,2)</f>
        <v>0</v>
      </c>
      <c r="BL158" s="6" t="s">
        <v>171</v>
      </c>
      <c r="BM158" s="6" t="s">
        <v>257</v>
      </c>
    </row>
    <row r="159" spans="2:65" s="6" customFormat="1" ht="60.75" customHeight="1" x14ac:dyDescent="0.3">
      <c r="B159" s="116"/>
      <c r="E159" s="117"/>
      <c r="F159" s="190" t="s">
        <v>258</v>
      </c>
      <c r="G159" s="191"/>
      <c r="H159" s="191"/>
      <c r="I159" s="191"/>
      <c r="K159" s="118">
        <v>1</v>
      </c>
      <c r="R159" s="119"/>
      <c r="T159" s="120"/>
      <c r="AA159" s="121"/>
      <c r="AT159" s="117" t="s">
        <v>174</v>
      </c>
      <c r="AU159" s="117" t="s">
        <v>89</v>
      </c>
      <c r="AV159" s="117" t="s">
        <v>89</v>
      </c>
      <c r="AW159" s="117" t="s">
        <v>138</v>
      </c>
      <c r="AX159" s="117" t="s">
        <v>19</v>
      </c>
      <c r="AY159" s="117" t="s">
        <v>166</v>
      </c>
    </row>
    <row r="160" spans="2:65" s="6" customFormat="1" ht="15.75" customHeight="1" x14ac:dyDescent="0.3">
      <c r="B160" s="19"/>
      <c r="C160" s="108" t="s">
        <v>259</v>
      </c>
      <c r="D160" s="108" t="s">
        <v>167</v>
      </c>
      <c r="E160" s="109" t="s">
        <v>260</v>
      </c>
      <c r="F160" s="192" t="s">
        <v>261</v>
      </c>
      <c r="G160" s="193"/>
      <c r="H160" s="193"/>
      <c r="I160" s="193"/>
      <c r="J160" s="110" t="s">
        <v>177</v>
      </c>
      <c r="K160" s="111">
        <v>1</v>
      </c>
      <c r="L160" s="194"/>
      <c r="M160" s="193"/>
      <c r="N160" s="194">
        <f>ROUND($L$160*$K$160,2)</f>
        <v>0</v>
      </c>
      <c r="O160" s="193"/>
      <c r="P160" s="193"/>
      <c r="Q160" s="193"/>
      <c r="R160" s="20"/>
      <c r="T160" s="112"/>
      <c r="U160" s="26" t="s">
        <v>40</v>
      </c>
      <c r="V160" s="113">
        <v>0</v>
      </c>
      <c r="W160" s="113">
        <f>$V$160*$K$160</f>
        <v>0</v>
      </c>
      <c r="X160" s="113">
        <v>0</v>
      </c>
      <c r="Y160" s="113">
        <f>$X$160*$K$160</f>
        <v>0</v>
      </c>
      <c r="Z160" s="113">
        <v>0</v>
      </c>
      <c r="AA160" s="114">
        <f>$Z$160*$K$160</f>
        <v>0</v>
      </c>
      <c r="AR160" s="6" t="s">
        <v>171</v>
      </c>
      <c r="AT160" s="6" t="s">
        <v>167</v>
      </c>
      <c r="AU160" s="6" t="s">
        <v>89</v>
      </c>
      <c r="AY160" s="6" t="s">
        <v>166</v>
      </c>
      <c r="BE160" s="115">
        <f>IF($U$160="základní",$N$160,0)</f>
        <v>0</v>
      </c>
      <c r="BF160" s="115">
        <f>IF($U$160="snížená",$N$160,0)</f>
        <v>0</v>
      </c>
      <c r="BG160" s="115">
        <f>IF($U$160="zákl. přenesená",$N$160,0)</f>
        <v>0</v>
      </c>
      <c r="BH160" s="115">
        <f>IF($U$160="sníž. přenesená",$N$160,0)</f>
        <v>0</v>
      </c>
      <c r="BI160" s="115">
        <f>IF($U$160="nulová",$N$160,0)</f>
        <v>0</v>
      </c>
      <c r="BJ160" s="6" t="s">
        <v>19</v>
      </c>
      <c r="BK160" s="115">
        <f>ROUND($L$160*$K$160,2)</f>
        <v>0</v>
      </c>
      <c r="BL160" s="6" t="s">
        <v>171</v>
      </c>
      <c r="BM160" s="6" t="s">
        <v>262</v>
      </c>
    </row>
    <row r="161" spans="2:65" s="6" customFormat="1" ht="46.5" customHeight="1" x14ac:dyDescent="0.3">
      <c r="B161" s="116"/>
      <c r="E161" s="117"/>
      <c r="F161" s="190" t="s">
        <v>263</v>
      </c>
      <c r="G161" s="191"/>
      <c r="H161" s="191"/>
      <c r="I161" s="191"/>
      <c r="K161" s="118">
        <v>1</v>
      </c>
      <c r="R161" s="119"/>
      <c r="T161" s="120"/>
      <c r="AA161" s="121"/>
      <c r="AT161" s="117" t="s">
        <v>174</v>
      </c>
      <c r="AU161" s="117" t="s">
        <v>89</v>
      </c>
      <c r="AV161" s="117" t="s">
        <v>89</v>
      </c>
      <c r="AW161" s="117" t="s">
        <v>138</v>
      </c>
      <c r="AX161" s="117" t="s">
        <v>19</v>
      </c>
      <c r="AY161" s="117" t="s">
        <v>166</v>
      </c>
    </row>
    <row r="162" spans="2:65" s="98" customFormat="1" ht="30.75" customHeight="1" x14ac:dyDescent="0.3">
      <c r="B162" s="99"/>
      <c r="D162" s="107" t="s">
        <v>141</v>
      </c>
      <c r="E162" s="107"/>
      <c r="F162" s="107"/>
      <c r="G162" s="107"/>
      <c r="H162" s="107"/>
      <c r="I162" s="107"/>
      <c r="J162" s="107"/>
      <c r="K162" s="107"/>
      <c r="L162" s="107"/>
      <c r="M162" s="107"/>
      <c r="N162" s="188">
        <f>$BK$162</f>
        <v>0</v>
      </c>
      <c r="O162" s="189"/>
      <c r="P162" s="189"/>
      <c r="Q162" s="189"/>
      <c r="R162" s="102"/>
      <c r="T162" s="103"/>
      <c r="W162" s="104">
        <f>SUM($W$163:$W$185)</f>
        <v>0</v>
      </c>
      <c r="Y162" s="104">
        <f>SUM($Y$163:$Y$185)</f>
        <v>0</v>
      </c>
      <c r="AA162" s="105">
        <f>SUM($AA$163:$AA$185)</f>
        <v>0</v>
      </c>
      <c r="AR162" s="101" t="s">
        <v>165</v>
      </c>
      <c r="AT162" s="101" t="s">
        <v>74</v>
      </c>
      <c r="AU162" s="101" t="s">
        <v>19</v>
      </c>
      <c r="AY162" s="101" t="s">
        <v>166</v>
      </c>
      <c r="BK162" s="106">
        <f>SUM($BK$163:$BK$185)</f>
        <v>0</v>
      </c>
    </row>
    <row r="163" spans="2:65" s="6" customFormat="1" ht="27" customHeight="1" x14ac:dyDescent="0.3">
      <c r="B163" s="19"/>
      <c r="C163" s="108" t="s">
        <v>264</v>
      </c>
      <c r="D163" s="108" t="s">
        <v>167</v>
      </c>
      <c r="E163" s="109" t="s">
        <v>265</v>
      </c>
      <c r="F163" s="192" t="s">
        <v>266</v>
      </c>
      <c r="G163" s="193"/>
      <c r="H163" s="193"/>
      <c r="I163" s="193"/>
      <c r="J163" s="110" t="s">
        <v>170</v>
      </c>
      <c r="K163" s="111">
        <v>3</v>
      </c>
      <c r="L163" s="194"/>
      <c r="M163" s="193"/>
      <c r="N163" s="194">
        <f>ROUND($L$163*$K$163,2)</f>
        <v>0</v>
      </c>
      <c r="O163" s="193"/>
      <c r="P163" s="193"/>
      <c r="Q163" s="193"/>
      <c r="R163" s="20"/>
      <c r="T163" s="112"/>
      <c r="U163" s="26" t="s">
        <v>40</v>
      </c>
      <c r="V163" s="113">
        <v>0</v>
      </c>
      <c r="W163" s="113">
        <f>$V$163*$K$163</f>
        <v>0</v>
      </c>
      <c r="X163" s="113">
        <v>0</v>
      </c>
      <c r="Y163" s="113">
        <f>$X$163*$K$163</f>
        <v>0</v>
      </c>
      <c r="Z163" s="113">
        <v>0</v>
      </c>
      <c r="AA163" s="114">
        <f>$Z$163*$K$163</f>
        <v>0</v>
      </c>
      <c r="AR163" s="6" t="s">
        <v>171</v>
      </c>
      <c r="AT163" s="6" t="s">
        <v>167</v>
      </c>
      <c r="AU163" s="6" t="s">
        <v>89</v>
      </c>
      <c r="AY163" s="6" t="s">
        <v>166</v>
      </c>
      <c r="BE163" s="115">
        <f>IF($U$163="základní",$N$163,0)</f>
        <v>0</v>
      </c>
      <c r="BF163" s="115">
        <f>IF($U$163="snížená",$N$163,0)</f>
        <v>0</v>
      </c>
      <c r="BG163" s="115">
        <f>IF($U$163="zákl. přenesená",$N$163,0)</f>
        <v>0</v>
      </c>
      <c r="BH163" s="115">
        <f>IF($U$163="sníž. přenesená",$N$163,0)</f>
        <v>0</v>
      </c>
      <c r="BI163" s="115">
        <f>IF($U$163="nulová",$N$163,0)</f>
        <v>0</v>
      </c>
      <c r="BJ163" s="6" t="s">
        <v>19</v>
      </c>
      <c r="BK163" s="115">
        <f>ROUND($L$163*$K$163,2)</f>
        <v>0</v>
      </c>
      <c r="BL163" s="6" t="s">
        <v>171</v>
      </c>
      <c r="BM163" s="6" t="s">
        <v>267</v>
      </c>
    </row>
    <row r="164" spans="2:65" s="6" customFormat="1" ht="32.25" customHeight="1" x14ac:dyDescent="0.3">
      <c r="B164" s="116"/>
      <c r="E164" s="117"/>
      <c r="F164" s="190" t="s">
        <v>268</v>
      </c>
      <c r="G164" s="191"/>
      <c r="H164" s="191"/>
      <c r="I164" s="191"/>
      <c r="K164" s="118">
        <v>3</v>
      </c>
      <c r="R164" s="119"/>
      <c r="T164" s="120"/>
      <c r="AA164" s="121"/>
      <c r="AT164" s="117" t="s">
        <v>174</v>
      </c>
      <c r="AU164" s="117" t="s">
        <v>89</v>
      </c>
      <c r="AV164" s="117" t="s">
        <v>89</v>
      </c>
      <c r="AW164" s="117" t="s">
        <v>138</v>
      </c>
      <c r="AX164" s="117" t="s">
        <v>19</v>
      </c>
      <c r="AY164" s="117" t="s">
        <v>166</v>
      </c>
    </row>
    <row r="165" spans="2:65" s="6" customFormat="1" ht="15.75" customHeight="1" x14ac:dyDescent="0.3">
      <c r="B165" s="19"/>
      <c r="C165" s="108" t="s">
        <v>269</v>
      </c>
      <c r="D165" s="108" t="s">
        <v>167</v>
      </c>
      <c r="E165" s="109" t="s">
        <v>270</v>
      </c>
      <c r="F165" s="192" t="s">
        <v>271</v>
      </c>
      <c r="G165" s="193"/>
      <c r="H165" s="193"/>
      <c r="I165" s="193"/>
      <c r="J165" s="110" t="s">
        <v>170</v>
      </c>
      <c r="K165" s="111">
        <v>3</v>
      </c>
      <c r="L165" s="194"/>
      <c r="M165" s="193"/>
      <c r="N165" s="194">
        <f>ROUND($L$165*$K$165,2)</f>
        <v>0</v>
      </c>
      <c r="O165" s="193"/>
      <c r="P165" s="193"/>
      <c r="Q165" s="193"/>
      <c r="R165" s="20"/>
      <c r="T165" s="112"/>
      <c r="U165" s="26" t="s">
        <v>40</v>
      </c>
      <c r="V165" s="113">
        <v>0</v>
      </c>
      <c r="W165" s="113">
        <f>$V$165*$K$165</f>
        <v>0</v>
      </c>
      <c r="X165" s="113">
        <v>0</v>
      </c>
      <c r="Y165" s="113">
        <f>$X$165*$K$165</f>
        <v>0</v>
      </c>
      <c r="Z165" s="113">
        <v>0</v>
      </c>
      <c r="AA165" s="114">
        <f>$Z$165*$K$165</f>
        <v>0</v>
      </c>
      <c r="AR165" s="6" t="s">
        <v>171</v>
      </c>
      <c r="AT165" s="6" t="s">
        <v>167</v>
      </c>
      <c r="AU165" s="6" t="s">
        <v>89</v>
      </c>
      <c r="AY165" s="6" t="s">
        <v>166</v>
      </c>
      <c r="BE165" s="115">
        <f>IF($U$165="základní",$N$165,0)</f>
        <v>0</v>
      </c>
      <c r="BF165" s="115">
        <f>IF($U$165="snížená",$N$165,0)</f>
        <v>0</v>
      </c>
      <c r="BG165" s="115">
        <f>IF($U$165="zákl. přenesená",$N$165,0)</f>
        <v>0</v>
      </c>
      <c r="BH165" s="115">
        <f>IF($U$165="sníž. přenesená",$N$165,0)</f>
        <v>0</v>
      </c>
      <c r="BI165" s="115">
        <f>IF($U$165="nulová",$N$165,0)</f>
        <v>0</v>
      </c>
      <c r="BJ165" s="6" t="s">
        <v>19</v>
      </c>
      <c r="BK165" s="115">
        <f>ROUND($L$165*$K$165,2)</f>
        <v>0</v>
      </c>
      <c r="BL165" s="6" t="s">
        <v>171</v>
      </c>
      <c r="BM165" s="6" t="s">
        <v>272</v>
      </c>
    </row>
    <row r="166" spans="2:65" s="6" customFormat="1" ht="32.25" customHeight="1" x14ac:dyDescent="0.3">
      <c r="B166" s="116"/>
      <c r="E166" s="117"/>
      <c r="F166" s="190" t="s">
        <v>273</v>
      </c>
      <c r="G166" s="191"/>
      <c r="H166" s="191"/>
      <c r="I166" s="191"/>
      <c r="K166" s="118">
        <v>3</v>
      </c>
      <c r="R166" s="119"/>
      <c r="T166" s="120"/>
      <c r="AA166" s="121"/>
      <c r="AT166" s="117" t="s">
        <v>174</v>
      </c>
      <c r="AU166" s="117" t="s">
        <v>89</v>
      </c>
      <c r="AV166" s="117" t="s">
        <v>89</v>
      </c>
      <c r="AW166" s="117" t="s">
        <v>138</v>
      </c>
      <c r="AX166" s="117" t="s">
        <v>19</v>
      </c>
      <c r="AY166" s="117" t="s">
        <v>166</v>
      </c>
    </row>
    <row r="167" spans="2:65" s="6" customFormat="1" ht="15.75" customHeight="1" x14ac:dyDescent="0.3">
      <c r="B167" s="19"/>
      <c r="C167" s="108" t="s">
        <v>274</v>
      </c>
      <c r="D167" s="108" t="s">
        <v>167</v>
      </c>
      <c r="E167" s="109" t="s">
        <v>275</v>
      </c>
      <c r="F167" s="192" t="s">
        <v>276</v>
      </c>
      <c r="G167" s="193"/>
      <c r="H167" s="193"/>
      <c r="I167" s="193"/>
      <c r="J167" s="110" t="s">
        <v>170</v>
      </c>
      <c r="K167" s="111">
        <v>1</v>
      </c>
      <c r="L167" s="194"/>
      <c r="M167" s="193"/>
      <c r="N167" s="194">
        <f>ROUND($L$167*$K$167,2)</f>
        <v>0</v>
      </c>
      <c r="O167" s="193"/>
      <c r="P167" s="193"/>
      <c r="Q167" s="193"/>
      <c r="R167" s="20"/>
      <c r="T167" s="112"/>
      <c r="U167" s="26" t="s">
        <v>40</v>
      </c>
      <c r="V167" s="113">
        <v>0</v>
      </c>
      <c r="W167" s="113">
        <f>$V$167*$K$167</f>
        <v>0</v>
      </c>
      <c r="X167" s="113">
        <v>0</v>
      </c>
      <c r="Y167" s="113">
        <f>$X$167*$K$167</f>
        <v>0</v>
      </c>
      <c r="Z167" s="113">
        <v>0</v>
      </c>
      <c r="AA167" s="114">
        <f>$Z$167*$K$167</f>
        <v>0</v>
      </c>
      <c r="AR167" s="6" t="s">
        <v>171</v>
      </c>
      <c r="AT167" s="6" t="s">
        <v>167</v>
      </c>
      <c r="AU167" s="6" t="s">
        <v>89</v>
      </c>
      <c r="AY167" s="6" t="s">
        <v>166</v>
      </c>
      <c r="BE167" s="115">
        <f>IF($U$167="základní",$N$167,0)</f>
        <v>0</v>
      </c>
      <c r="BF167" s="115">
        <f>IF($U$167="snížená",$N$167,0)</f>
        <v>0</v>
      </c>
      <c r="BG167" s="115">
        <f>IF($U$167="zákl. přenesená",$N$167,0)</f>
        <v>0</v>
      </c>
      <c r="BH167" s="115">
        <f>IF($U$167="sníž. přenesená",$N$167,0)</f>
        <v>0</v>
      </c>
      <c r="BI167" s="115">
        <f>IF($U$167="nulová",$N$167,0)</f>
        <v>0</v>
      </c>
      <c r="BJ167" s="6" t="s">
        <v>19</v>
      </c>
      <c r="BK167" s="115">
        <f>ROUND($L$167*$K$167,2)</f>
        <v>0</v>
      </c>
      <c r="BL167" s="6" t="s">
        <v>171</v>
      </c>
      <c r="BM167" s="6" t="s">
        <v>277</v>
      </c>
    </row>
    <row r="168" spans="2:65" s="6" customFormat="1" ht="46.5" customHeight="1" x14ac:dyDescent="0.3">
      <c r="B168" s="116"/>
      <c r="E168" s="117"/>
      <c r="F168" s="190" t="s">
        <v>278</v>
      </c>
      <c r="G168" s="191"/>
      <c r="H168" s="191"/>
      <c r="I168" s="191"/>
      <c r="K168" s="118">
        <v>1</v>
      </c>
      <c r="R168" s="119"/>
      <c r="T168" s="120"/>
      <c r="AA168" s="121"/>
      <c r="AT168" s="117" t="s">
        <v>174</v>
      </c>
      <c r="AU168" s="117" t="s">
        <v>89</v>
      </c>
      <c r="AV168" s="117" t="s">
        <v>89</v>
      </c>
      <c r="AW168" s="117" t="s">
        <v>138</v>
      </c>
      <c r="AX168" s="117" t="s">
        <v>75</v>
      </c>
      <c r="AY168" s="117" t="s">
        <v>166</v>
      </c>
    </row>
    <row r="169" spans="2:65" s="6" customFormat="1" ht="27" customHeight="1" x14ac:dyDescent="0.3">
      <c r="B169" s="19"/>
      <c r="C169" s="108" t="s">
        <v>279</v>
      </c>
      <c r="D169" s="108" t="s">
        <v>167</v>
      </c>
      <c r="E169" s="109" t="s">
        <v>280</v>
      </c>
      <c r="F169" s="192" t="s">
        <v>281</v>
      </c>
      <c r="G169" s="193"/>
      <c r="H169" s="193"/>
      <c r="I169" s="193"/>
      <c r="J169" s="110" t="s">
        <v>170</v>
      </c>
      <c r="K169" s="111">
        <v>1</v>
      </c>
      <c r="L169" s="194"/>
      <c r="M169" s="193"/>
      <c r="N169" s="194">
        <f>ROUND($L$169*$K$169,2)</f>
        <v>0</v>
      </c>
      <c r="O169" s="193"/>
      <c r="P169" s="193"/>
      <c r="Q169" s="193"/>
      <c r="R169" s="20"/>
      <c r="T169" s="112"/>
      <c r="U169" s="26" t="s">
        <v>40</v>
      </c>
      <c r="V169" s="113">
        <v>0</v>
      </c>
      <c r="W169" s="113">
        <f>$V$169*$K$169</f>
        <v>0</v>
      </c>
      <c r="X169" s="113">
        <v>0</v>
      </c>
      <c r="Y169" s="113">
        <f>$X$169*$K$169</f>
        <v>0</v>
      </c>
      <c r="Z169" s="113">
        <v>0</v>
      </c>
      <c r="AA169" s="114">
        <f>$Z$169*$K$169</f>
        <v>0</v>
      </c>
      <c r="AR169" s="6" t="s">
        <v>171</v>
      </c>
      <c r="AT169" s="6" t="s">
        <v>167</v>
      </c>
      <c r="AU169" s="6" t="s">
        <v>89</v>
      </c>
      <c r="AY169" s="6" t="s">
        <v>166</v>
      </c>
      <c r="BE169" s="115">
        <f>IF($U$169="základní",$N$169,0)</f>
        <v>0</v>
      </c>
      <c r="BF169" s="115">
        <f>IF($U$169="snížená",$N$169,0)</f>
        <v>0</v>
      </c>
      <c r="BG169" s="115">
        <f>IF($U$169="zákl. přenesená",$N$169,0)</f>
        <v>0</v>
      </c>
      <c r="BH169" s="115">
        <f>IF($U$169="sníž. přenesená",$N$169,0)</f>
        <v>0</v>
      </c>
      <c r="BI169" s="115">
        <f>IF($U$169="nulová",$N$169,0)</f>
        <v>0</v>
      </c>
      <c r="BJ169" s="6" t="s">
        <v>19</v>
      </c>
      <c r="BK169" s="115">
        <f>ROUND($L$169*$K$169,2)</f>
        <v>0</v>
      </c>
      <c r="BL169" s="6" t="s">
        <v>171</v>
      </c>
      <c r="BM169" s="6" t="s">
        <v>282</v>
      </c>
    </row>
    <row r="170" spans="2:65" s="6" customFormat="1" ht="60.75" customHeight="1" x14ac:dyDescent="0.3">
      <c r="B170" s="122"/>
      <c r="E170" s="123"/>
      <c r="F170" s="190" t="s">
        <v>283</v>
      </c>
      <c r="G170" s="191"/>
      <c r="H170" s="191"/>
      <c r="I170" s="191"/>
      <c r="K170" s="123"/>
      <c r="R170" s="124"/>
      <c r="T170" s="125"/>
      <c r="AA170" s="126"/>
      <c r="AT170" s="123" t="s">
        <v>174</v>
      </c>
      <c r="AU170" s="123" t="s">
        <v>89</v>
      </c>
      <c r="AV170" s="123" t="s">
        <v>19</v>
      </c>
      <c r="AW170" s="123" t="s">
        <v>138</v>
      </c>
      <c r="AX170" s="123" t="s">
        <v>75</v>
      </c>
      <c r="AY170" s="123" t="s">
        <v>166</v>
      </c>
    </row>
    <row r="171" spans="2:65" s="6" customFormat="1" ht="18.75" customHeight="1" x14ac:dyDescent="0.3">
      <c r="B171" s="116"/>
      <c r="E171" s="117"/>
      <c r="F171" s="190" t="s">
        <v>19</v>
      </c>
      <c r="G171" s="191"/>
      <c r="H171" s="191"/>
      <c r="I171" s="191"/>
      <c r="K171" s="118">
        <v>1</v>
      </c>
      <c r="R171" s="119"/>
      <c r="T171" s="120"/>
      <c r="AA171" s="121"/>
      <c r="AT171" s="117" t="s">
        <v>174</v>
      </c>
      <c r="AU171" s="117" t="s">
        <v>89</v>
      </c>
      <c r="AV171" s="117" t="s">
        <v>89</v>
      </c>
      <c r="AW171" s="117" t="s">
        <v>138</v>
      </c>
      <c r="AX171" s="117" t="s">
        <v>19</v>
      </c>
      <c r="AY171" s="117" t="s">
        <v>166</v>
      </c>
    </row>
    <row r="172" spans="2:65" s="6" customFormat="1" ht="15.75" customHeight="1" x14ac:dyDescent="0.3">
      <c r="B172" s="19"/>
      <c r="C172" s="108" t="s">
        <v>284</v>
      </c>
      <c r="D172" s="108" t="s">
        <v>167</v>
      </c>
      <c r="E172" s="109" t="s">
        <v>285</v>
      </c>
      <c r="F172" s="192" t="s">
        <v>286</v>
      </c>
      <c r="G172" s="193"/>
      <c r="H172" s="193"/>
      <c r="I172" s="193"/>
      <c r="J172" s="110" t="s">
        <v>177</v>
      </c>
      <c r="K172" s="111">
        <v>1</v>
      </c>
      <c r="L172" s="194"/>
      <c r="M172" s="193"/>
      <c r="N172" s="194">
        <f>ROUND($L$172*$K$172,2)</f>
        <v>0</v>
      </c>
      <c r="O172" s="193"/>
      <c r="P172" s="193"/>
      <c r="Q172" s="193"/>
      <c r="R172" s="20"/>
      <c r="T172" s="112"/>
      <c r="U172" s="26" t="s">
        <v>40</v>
      </c>
      <c r="V172" s="113">
        <v>0</v>
      </c>
      <c r="W172" s="113">
        <f>$V$172*$K$172</f>
        <v>0</v>
      </c>
      <c r="X172" s="113">
        <v>0</v>
      </c>
      <c r="Y172" s="113">
        <f>$X$172*$K$172</f>
        <v>0</v>
      </c>
      <c r="Z172" s="113">
        <v>0</v>
      </c>
      <c r="AA172" s="114">
        <f>$Z$172*$K$172</f>
        <v>0</v>
      </c>
      <c r="AR172" s="6" t="s">
        <v>171</v>
      </c>
      <c r="AT172" s="6" t="s">
        <v>167</v>
      </c>
      <c r="AU172" s="6" t="s">
        <v>89</v>
      </c>
      <c r="AY172" s="6" t="s">
        <v>166</v>
      </c>
      <c r="BE172" s="115">
        <f>IF($U$172="základní",$N$172,0)</f>
        <v>0</v>
      </c>
      <c r="BF172" s="115">
        <f>IF($U$172="snížená",$N$172,0)</f>
        <v>0</v>
      </c>
      <c r="BG172" s="115">
        <f>IF($U$172="zákl. přenesená",$N$172,0)</f>
        <v>0</v>
      </c>
      <c r="BH172" s="115">
        <f>IF($U$172="sníž. přenesená",$N$172,0)</f>
        <v>0</v>
      </c>
      <c r="BI172" s="115">
        <f>IF($U$172="nulová",$N$172,0)</f>
        <v>0</v>
      </c>
      <c r="BJ172" s="6" t="s">
        <v>19</v>
      </c>
      <c r="BK172" s="115">
        <f>ROUND($L$172*$K$172,2)</f>
        <v>0</v>
      </c>
      <c r="BL172" s="6" t="s">
        <v>171</v>
      </c>
      <c r="BM172" s="6" t="s">
        <v>287</v>
      </c>
    </row>
    <row r="173" spans="2:65" s="6" customFormat="1" ht="32.25" customHeight="1" x14ac:dyDescent="0.3">
      <c r="B173" s="122"/>
      <c r="E173" s="123"/>
      <c r="F173" s="190" t="s">
        <v>288</v>
      </c>
      <c r="G173" s="191"/>
      <c r="H173" s="191"/>
      <c r="I173" s="191"/>
      <c r="K173" s="123"/>
      <c r="R173" s="124"/>
      <c r="T173" s="125"/>
      <c r="AA173" s="126"/>
      <c r="AT173" s="123" t="s">
        <v>174</v>
      </c>
      <c r="AU173" s="123" t="s">
        <v>89</v>
      </c>
      <c r="AV173" s="123" t="s">
        <v>19</v>
      </c>
      <c r="AW173" s="123" t="s">
        <v>138</v>
      </c>
      <c r="AX173" s="123" t="s">
        <v>75</v>
      </c>
      <c r="AY173" s="123" t="s">
        <v>166</v>
      </c>
    </row>
    <row r="174" spans="2:65" s="6" customFormat="1" ht="46.5" customHeight="1" x14ac:dyDescent="0.3">
      <c r="B174" s="116"/>
      <c r="E174" s="117"/>
      <c r="F174" s="190" t="s">
        <v>289</v>
      </c>
      <c r="G174" s="191"/>
      <c r="H174" s="191"/>
      <c r="I174" s="191"/>
      <c r="K174" s="118">
        <v>1</v>
      </c>
      <c r="R174" s="119"/>
      <c r="T174" s="120"/>
      <c r="AA174" s="121"/>
      <c r="AT174" s="117" t="s">
        <v>174</v>
      </c>
      <c r="AU174" s="117" t="s">
        <v>89</v>
      </c>
      <c r="AV174" s="117" t="s">
        <v>89</v>
      </c>
      <c r="AW174" s="117" t="s">
        <v>138</v>
      </c>
      <c r="AX174" s="117" t="s">
        <v>19</v>
      </c>
      <c r="AY174" s="117" t="s">
        <v>166</v>
      </c>
    </row>
    <row r="175" spans="2:65" s="6" customFormat="1" ht="27" customHeight="1" x14ac:dyDescent="0.3">
      <c r="B175" s="19"/>
      <c r="C175" s="108" t="s">
        <v>290</v>
      </c>
      <c r="D175" s="108" t="s">
        <v>167</v>
      </c>
      <c r="E175" s="109" t="s">
        <v>291</v>
      </c>
      <c r="F175" s="192" t="s">
        <v>292</v>
      </c>
      <c r="G175" s="193"/>
      <c r="H175" s="193"/>
      <c r="I175" s="193"/>
      <c r="J175" s="110" t="s">
        <v>177</v>
      </c>
      <c r="K175" s="111">
        <v>1</v>
      </c>
      <c r="L175" s="194"/>
      <c r="M175" s="193"/>
      <c r="N175" s="194">
        <f>ROUND($L$175*$K$175,2)</f>
        <v>0</v>
      </c>
      <c r="O175" s="193"/>
      <c r="P175" s="193"/>
      <c r="Q175" s="193"/>
      <c r="R175" s="20"/>
      <c r="T175" s="112"/>
      <c r="U175" s="26" t="s">
        <v>40</v>
      </c>
      <c r="V175" s="113">
        <v>0</v>
      </c>
      <c r="W175" s="113">
        <f>$V$175*$K$175</f>
        <v>0</v>
      </c>
      <c r="X175" s="113">
        <v>0</v>
      </c>
      <c r="Y175" s="113">
        <f>$X$175*$K$175</f>
        <v>0</v>
      </c>
      <c r="Z175" s="113">
        <v>0</v>
      </c>
      <c r="AA175" s="114">
        <f>$Z$175*$K$175</f>
        <v>0</v>
      </c>
      <c r="AR175" s="6" t="s">
        <v>171</v>
      </c>
      <c r="AT175" s="6" t="s">
        <v>167</v>
      </c>
      <c r="AU175" s="6" t="s">
        <v>89</v>
      </c>
      <c r="AY175" s="6" t="s">
        <v>166</v>
      </c>
      <c r="BE175" s="115">
        <f>IF($U$175="základní",$N$175,0)</f>
        <v>0</v>
      </c>
      <c r="BF175" s="115">
        <f>IF($U$175="snížená",$N$175,0)</f>
        <v>0</v>
      </c>
      <c r="BG175" s="115">
        <f>IF($U$175="zákl. přenesená",$N$175,0)</f>
        <v>0</v>
      </c>
      <c r="BH175" s="115">
        <f>IF($U$175="sníž. přenesená",$N$175,0)</f>
        <v>0</v>
      </c>
      <c r="BI175" s="115">
        <f>IF($U$175="nulová",$N$175,0)</f>
        <v>0</v>
      </c>
      <c r="BJ175" s="6" t="s">
        <v>19</v>
      </c>
      <c r="BK175" s="115">
        <f>ROUND($L$175*$K$175,2)</f>
        <v>0</v>
      </c>
      <c r="BL175" s="6" t="s">
        <v>171</v>
      </c>
      <c r="BM175" s="6" t="s">
        <v>293</v>
      </c>
    </row>
    <row r="176" spans="2:65" s="6" customFormat="1" ht="46.5" customHeight="1" x14ac:dyDescent="0.3">
      <c r="B176" s="122"/>
      <c r="E176" s="123"/>
      <c r="F176" s="190" t="s">
        <v>294</v>
      </c>
      <c r="G176" s="191"/>
      <c r="H176" s="191"/>
      <c r="I176" s="191"/>
      <c r="K176" s="123"/>
      <c r="R176" s="124"/>
      <c r="T176" s="125"/>
      <c r="AA176" s="126"/>
      <c r="AT176" s="123" t="s">
        <v>174</v>
      </c>
      <c r="AU176" s="123" t="s">
        <v>89</v>
      </c>
      <c r="AV176" s="123" t="s">
        <v>19</v>
      </c>
      <c r="AW176" s="123" t="s">
        <v>138</v>
      </c>
      <c r="AX176" s="123" t="s">
        <v>75</v>
      </c>
      <c r="AY176" s="123" t="s">
        <v>166</v>
      </c>
    </row>
    <row r="177" spans="2:65" s="6" customFormat="1" ht="60.75" customHeight="1" x14ac:dyDescent="0.3">
      <c r="B177" s="116"/>
      <c r="E177" s="117"/>
      <c r="F177" s="190" t="s">
        <v>295</v>
      </c>
      <c r="G177" s="191"/>
      <c r="H177" s="191"/>
      <c r="I177" s="191"/>
      <c r="K177" s="118">
        <v>1</v>
      </c>
      <c r="R177" s="119"/>
      <c r="T177" s="120"/>
      <c r="AA177" s="121"/>
      <c r="AT177" s="117" t="s">
        <v>174</v>
      </c>
      <c r="AU177" s="117" t="s">
        <v>89</v>
      </c>
      <c r="AV177" s="117" t="s">
        <v>89</v>
      </c>
      <c r="AW177" s="117" t="s">
        <v>138</v>
      </c>
      <c r="AX177" s="117" t="s">
        <v>19</v>
      </c>
      <c r="AY177" s="117" t="s">
        <v>166</v>
      </c>
    </row>
    <row r="178" spans="2:65" s="6" customFormat="1" ht="15.75" customHeight="1" x14ac:dyDescent="0.3">
      <c r="B178" s="19"/>
      <c r="C178" s="108" t="s">
        <v>296</v>
      </c>
      <c r="D178" s="108" t="s">
        <v>167</v>
      </c>
      <c r="E178" s="109" t="s">
        <v>297</v>
      </c>
      <c r="F178" s="192" t="s">
        <v>298</v>
      </c>
      <c r="G178" s="193"/>
      <c r="H178" s="193"/>
      <c r="I178" s="193"/>
      <c r="J178" s="110" t="s">
        <v>170</v>
      </c>
      <c r="K178" s="111">
        <v>1</v>
      </c>
      <c r="L178" s="194"/>
      <c r="M178" s="193"/>
      <c r="N178" s="194">
        <f>ROUND($L$178*$K$178,2)</f>
        <v>0</v>
      </c>
      <c r="O178" s="193"/>
      <c r="P178" s="193"/>
      <c r="Q178" s="193"/>
      <c r="R178" s="20"/>
      <c r="T178" s="112"/>
      <c r="U178" s="26" t="s">
        <v>40</v>
      </c>
      <c r="V178" s="113">
        <v>0</v>
      </c>
      <c r="W178" s="113">
        <f>$V$178*$K$178</f>
        <v>0</v>
      </c>
      <c r="X178" s="113">
        <v>0</v>
      </c>
      <c r="Y178" s="113">
        <f>$X$178*$K$178</f>
        <v>0</v>
      </c>
      <c r="Z178" s="113">
        <v>0</v>
      </c>
      <c r="AA178" s="114">
        <f>$Z$178*$K$178</f>
        <v>0</v>
      </c>
      <c r="AR178" s="6" t="s">
        <v>171</v>
      </c>
      <c r="AT178" s="6" t="s">
        <v>167</v>
      </c>
      <c r="AU178" s="6" t="s">
        <v>89</v>
      </c>
      <c r="AY178" s="6" t="s">
        <v>166</v>
      </c>
      <c r="BE178" s="115">
        <f>IF($U$178="základní",$N$178,0)</f>
        <v>0</v>
      </c>
      <c r="BF178" s="115">
        <f>IF($U$178="snížená",$N$178,0)</f>
        <v>0</v>
      </c>
      <c r="BG178" s="115">
        <f>IF($U$178="zákl. přenesená",$N$178,0)</f>
        <v>0</v>
      </c>
      <c r="BH178" s="115">
        <f>IF($U$178="sníž. přenesená",$N$178,0)</f>
        <v>0</v>
      </c>
      <c r="BI178" s="115">
        <f>IF($U$178="nulová",$N$178,0)</f>
        <v>0</v>
      </c>
      <c r="BJ178" s="6" t="s">
        <v>19</v>
      </c>
      <c r="BK178" s="115">
        <f>ROUND($L$178*$K$178,2)</f>
        <v>0</v>
      </c>
      <c r="BL178" s="6" t="s">
        <v>171</v>
      </c>
      <c r="BM178" s="6" t="s">
        <v>299</v>
      </c>
    </row>
    <row r="179" spans="2:65" s="6" customFormat="1" ht="60.75" customHeight="1" x14ac:dyDescent="0.3">
      <c r="B179" s="122"/>
      <c r="E179" s="123"/>
      <c r="F179" s="190" t="s">
        <v>300</v>
      </c>
      <c r="G179" s="191"/>
      <c r="H179" s="191"/>
      <c r="I179" s="191"/>
      <c r="K179" s="123"/>
      <c r="R179" s="124"/>
      <c r="T179" s="125"/>
      <c r="AA179" s="126"/>
      <c r="AT179" s="123" t="s">
        <v>174</v>
      </c>
      <c r="AU179" s="123" t="s">
        <v>89</v>
      </c>
      <c r="AV179" s="123" t="s">
        <v>19</v>
      </c>
      <c r="AW179" s="123" t="s">
        <v>138</v>
      </c>
      <c r="AX179" s="123" t="s">
        <v>75</v>
      </c>
      <c r="AY179" s="123" t="s">
        <v>166</v>
      </c>
    </row>
    <row r="180" spans="2:65" s="6" customFormat="1" ht="46.5" customHeight="1" x14ac:dyDescent="0.3">
      <c r="B180" s="116"/>
      <c r="E180" s="117"/>
      <c r="F180" s="190" t="s">
        <v>301</v>
      </c>
      <c r="G180" s="191"/>
      <c r="H180" s="191"/>
      <c r="I180" s="191"/>
      <c r="K180" s="118">
        <v>1</v>
      </c>
      <c r="R180" s="119"/>
      <c r="T180" s="120"/>
      <c r="AA180" s="121"/>
      <c r="AT180" s="117" t="s">
        <v>174</v>
      </c>
      <c r="AU180" s="117" t="s">
        <v>89</v>
      </c>
      <c r="AV180" s="117" t="s">
        <v>89</v>
      </c>
      <c r="AW180" s="117" t="s">
        <v>138</v>
      </c>
      <c r="AX180" s="117" t="s">
        <v>19</v>
      </c>
      <c r="AY180" s="117" t="s">
        <v>166</v>
      </c>
    </row>
    <row r="181" spans="2:65" s="6" customFormat="1" ht="27" customHeight="1" x14ac:dyDescent="0.3">
      <c r="B181" s="19"/>
      <c r="C181" s="108" t="s">
        <v>302</v>
      </c>
      <c r="D181" s="108" t="s">
        <v>167</v>
      </c>
      <c r="E181" s="109" t="s">
        <v>303</v>
      </c>
      <c r="F181" s="192" t="s">
        <v>304</v>
      </c>
      <c r="G181" s="193"/>
      <c r="H181" s="193"/>
      <c r="I181" s="193"/>
      <c r="J181" s="110" t="s">
        <v>177</v>
      </c>
      <c r="K181" s="111">
        <v>1</v>
      </c>
      <c r="L181" s="194"/>
      <c r="M181" s="193"/>
      <c r="N181" s="194">
        <f>ROUND($L$181*$K$181,2)</f>
        <v>0</v>
      </c>
      <c r="O181" s="193"/>
      <c r="P181" s="193"/>
      <c r="Q181" s="193"/>
      <c r="R181" s="20"/>
      <c r="T181" s="112"/>
      <c r="U181" s="26" t="s">
        <v>40</v>
      </c>
      <c r="V181" s="113">
        <v>0</v>
      </c>
      <c r="W181" s="113">
        <f>$V$181*$K$181</f>
        <v>0</v>
      </c>
      <c r="X181" s="113">
        <v>0</v>
      </c>
      <c r="Y181" s="113">
        <f>$X$181*$K$181</f>
        <v>0</v>
      </c>
      <c r="Z181" s="113">
        <v>0</v>
      </c>
      <c r="AA181" s="114">
        <f>$Z$181*$K$181</f>
        <v>0</v>
      </c>
      <c r="AR181" s="6" t="s">
        <v>171</v>
      </c>
      <c r="AT181" s="6" t="s">
        <v>167</v>
      </c>
      <c r="AU181" s="6" t="s">
        <v>89</v>
      </c>
      <c r="AY181" s="6" t="s">
        <v>166</v>
      </c>
      <c r="BE181" s="115">
        <f>IF($U$181="základní",$N$181,0)</f>
        <v>0</v>
      </c>
      <c r="BF181" s="115">
        <f>IF($U$181="snížená",$N$181,0)</f>
        <v>0</v>
      </c>
      <c r="BG181" s="115">
        <f>IF($U$181="zákl. přenesená",$N$181,0)</f>
        <v>0</v>
      </c>
      <c r="BH181" s="115">
        <f>IF($U$181="sníž. přenesená",$N$181,0)</f>
        <v>0</v>
      </c>
      <c r="BI181" s="115">
        <f>IF($U$181="nulová",$N$181,0)</f>
        <v>0</v>
      </c>
      <c r="BJ181" s="6" t="s">
        <v>19</v>
      </c>
      <c r="BK181" s="115">
        <f>ROUND($L$181*$K$181,2)</f>
        <v>0</v>
      </c>
      <c r="BL181" s="6" t="s">
        <v>171</v>
      </c>
      <c r="BM181" s="6" t="s">
        <v>305</v>
      </c>
    </row>
    <row r="182" spans="2:65" s="6" customFormat="1" ht="60.75" customHeight="1" x14ac:dyDescent="0.3">
      <c r="B182" s="122"/>
      <c r="E182" s="123"/>
      <c r="F182" s="190" t="s">
        <v>306</v>
      </c>
      <c r="G182" s="191"/>
      <c r="H182" s="191"/>
      <c r="I182" s="191"/>
      <c r="K182" s="123"/>
      <c r="R182" s="124"/>
      <c r="T182" s="125"/>
      <c r="AA182" s="126"/>
      <c r="AT182" s="123" t="s">
        <v>174</v>
      </c>
      <c r="AU182" s="123" t="s">
        <v>89</v>
      </c>
      <c r="AV182" s="123" t="s">
        <v>19</v>
      </c>
      <c r="AW182" s="123" t="s">
        <v>138</v>
      </c>
      <c r="AX182" s="123" t="s">
        <v>75</v>
      </c>
      <c r="AY182" s="123" t="s">
        <v>166</v>
      </c>
    </row>
    <row r="183" spans="2:65" s="6" customFormat="1" ht="46.5" customHeight="1" x14ac:dyDescent="0.3">
      <c r="B183" s="116"/>
      <c r="E183" s="117"/>
      <c r="F183" s="190" t="s">
        <v>307</v>
      </c>
      <c r="G183" s="191"/>
      <c r="H183" s="191"/>
      <c r="I183" s="191"/>
      <c r="K183" s="118">
        <v>1</v>
      </c>
      <c r="R183" s="119"/>
      <c r="T183" s="120"/>
      <c r="AA183" s="121"/>
      <c r="AT183" s="117" t="s">
        <v>174</v>
      </c>
      <c r="AU183" s="117" t="s">
        <v>89</v>
      </c>
      <c r="AV183" s="117" t="s">
        <v>89</v>
      </c>
      <c r="AW183" s="117" t="s">
        <v>138</v>
      </c>
      <c r="AX183" s="117" t="s">
        <v>19</v>
      </c>
      <c r="AY183" s="117" t="s">
        <v>166</v>
      </c>
    </row>
    <row r="184" spans="2:65" s="6" customFormat="1" ht="27" customHeight="1" x14ac:dyDescent="0.3">
      <c r="B184" s="19"/>
      <c r="C184" s="108" t="s">
        <v>308</v>
      </c>
      <c r="D184" s="108" t="s">
        <v>167</v>
      </c>
      <c r="E184" s="109" t="s">
        <v>309</v>
      </c>
      <c r="F184" s="192" t="s">
        <v>310</v>
      </c>
      <c r="G184" s="193"/>
      <c r="H184" s="193"/>
      <c r="I184" s="193"/>
      <c r="J184" s="110" t="s">
        <v>177</v>
      </c>
      <c r="K184" s="111">
        <v>1</v>
      </c>
      <c r="L184" s="194"/>
      <c r="M184" s="193"/>
      <c r="N184" s="194">
        <f>ROUND($L$184*$K$184,2)</f>
        <v>0</v>
      </c>
      <c r="O184" s="193"/>
      <c r="P184" s="193"/>
      <c r="Q184" s="193"/>
      <c r="R184" s="20"/>
      <c r="T184" s="112"/>
      <c r="U184" s="26" t="s">
        <v>40</v>
      </c>
      <c r="V184" s="113">
        <v>0</v>
      </c>
      <c r="W184" s="113">
        <f>$V$184*$K$184</f>
        <v>0</v>
      </c>
      <c r="X184" s="113">
        <v>0</v>
      </c>
      <c r="Y184" s="113">
        <f>$X$184*$K$184</f>
        <v>0</v>
      </c>
      <c r="Z184" s="113">
        <v>0</v>
      </c>
      <c r="AA184" s="114">
        <f>$Z$184*$K$184</f>
        <v>0</v>
      </c>
      <c r="AR184" s="6" t="s">
        <v>171</v>
      </c>
      <c r="AT184" s="6" t="s">
        <v>167</v>
      </c>
      <c r="AU184" s="6" t="s">
        <v>89</v>
      </c>
      <c r="AY184" s="6" t="s">
        <v>166</v>
      </c>
      <c r="BE184" s="115">
        <f>IF($U$184="základní",$N$184,0)</f>
        <v>0</v>
      </c>
      <c r="BF184" s="115">
        <f>IF($U$184="snížená",$N$184,0)</f>
        <v>0</v>
      </c>
      <c r="BG184" s="115">
        <f>IF($U$184="zákl. přenesená",$N$184,0)</f>
        <v>0</v>
      </c>
      <c r="BH184" s="115">
        <f>IF($U$184="sníž. přenesená",$N$184,0)</f>
        <v>0</v>
      </c>
      <c r="BI184" s="115">
        <f>IF($U$184="nulová",$N$184,0)</f>
        <v>0</v>
      </c>
      <c r="BJ184" s="6" t="s">
        <v>19</v>
      </c>
      <c r="BK184" s="115">
        <f>ROUND($L$184*$K$184,2)</f>
        <v>0</v>
      </c>
      <c r="BL184" s="6" t="s">
        <v>171</v>
      </c>
      <c r="BM184" s="6" t="s">
        <v>311</v>
      </c>
    </row>
    <row r="185" spans="2:65" s="6" customFormat="1" ht="46.5" customHeight="1" x14ac:dyDescent="0.3">
      <c r="B185" s="116"/>
      <c r="E185" s="117"/>
      <c r="F185" s="190" t="s">
        <v>312</v>
      </c>
      <c r="G185" s="191"/>
      <c r="H185" s="191"/>
      <c r="I185" s="191"/>
      <c r="K185" s="118">
        <v>1</v>
      </c>
      <c r="R185" s="119"/>
      <c r="T185" s="120"/>
      <c r="AA185" s="121"/>
      <c r="AT185" s="117" t="s">
        <v>174</v>
      </c>
      <c r="AU185" s="117" t="s">
        <v>89</v>
      </c>
      <c r="AV185" s="117" t="s">
        <v>89</v>
      </c>
      <c r="AW185" s="117" t="s">
        <v>138</v>
      </c>
      <c r="AX185" s="117" t="s">
        <v>19</v>
      </c>
      <c r="AY185" s="117" t="s">
        <v>166</v>
      </c>
    </row>
    <row r="186" spans="2:65" s="98" customFormat="1" ht="37.5" customHeight="1" x14ac:dyDescent="0.35">
      <c r="B186" s="99"/>
      <c r="D186" s="100" t="s">
        <v>142</v>
      </c>
      <c r="E186" s="100"/>
      <c r="F186" s="100"/>
      <c r="G186" s="100"/>
      <c r="H186" s="100"/>
      <c r="I186" s="100"/>
      <c r="J186" s="100"/>
      <c r="K186" s="100"/>
      <c r="L186" s="100"/>
      <c r="M186" s="100"/>
      <c r="N186" s="196">
        <f>$BK$186</f>
        <v>0</v>
      </c>
      <c r="O186" s="189"/>
      <c r="P186" s="189"/>
      <c r="Q186" s="189"/>
      <c r="R186" s="102"/>
      <c r="T186" s="103"/>
      <c r="W186" s="104">
        <f>$W$187+$W$258+$W$274+$W$319+$W$396</f>
        <v>5262.0885269999999</v>
      </c>
      <c r="Y186" s="104">
        <f>$Y$187+$Y$258+$Y$274+$Y$319+$Y$396</f>
        <v>1071.254308</v>
      </c>
      <c r="AA186" s="105">
        <f>$AA$187+$AA$258+$AA$274+$AA$319+$AA$396</f>
        <v>172.32579999999999</v>
      </c>
      <c r="AR186" s="101" t="s">
        <v>19</v>
      </c>
      <c r="AT186" s="101" t="s">
        <v>74</v>
      </c>
      <c r="AU186" s="101" t="s">
        <v>75</v>
      </c>
      <c r="AY186" s="101" t="s">
        <v>166</v>
      </c>
      <c r="BK186" s="106">
        <f>$BK$187+$BK$258+$BK$274+$BK$319+$BK$396</f>
        <v>0</v>
      </c>
    </row>
    <row r="187" spans="2:65" s="98" customFormat="1" ht="21" customHeight="1" x14ac:dyDescent="0.3">
      <c r="B187" s="99"/>
      <c r="D187" s="107" t="s">
        <v>143</v>
      </c>
      <c r="E187" s="107"/>
      <c r="F187" s="107"/>
      <c r="G187" s="107"/>
      <c r="H187" s="107"/>
      <c r="I187" s="107"/>
      <c r="J187" s="107"/>
      <c r="K187" s="107"/>
      <c r="L187" s="107"/>
      <c r="M187" s="107"/>
      <c r="N187" s="188">
        <f>$BK$187</f>
        <v>0</v>
      </c>
      <c r="O187" s="189"/>
      <c r="P187" s="189"/>
      <c r="Q187" s="189"/>
      <c r="R187" s="102"/>
      <c r="T187" s="103"/>
      <c r="W187" s="104">
        <f>SUM($W$188:$W$257)</f>
        <v>2978.5515179999998</v>
      </c>
      <c r="Y187" s="104">
        <f>SUM($Y$188:$Y$257)</f>
        <v>957.57486099999994</v>
      </c>
      <c r="AA187" s="105">
        <f>SUM($AA$188:$AA$257)</f>
        <v>1.5924</v>
      </c>
      <c r="AR187" s="101" t="s">
        <v>19</v>
      </c>
      <c r="AT187" s="101" t="s">
        <v>74</v>
      </c>
      <c r="AU187" s="101" t="s">
        <v>19</v>
      </c>
      <c r="AY187" s="101" t="s">
        <v>166</v>
      </c>
      <c r="BK187" s="106">
        <f>SUM($BK$188:$BK$257)</f>
        <v>0</v>
      </c>
    </row>
    <row r="188" spans="2:65" s="6" customFormat="1" ht="27" customHeight="1" x14ac:dyDescent="0.3">
      <c r="B188" s="19"/>
      <c r="C188" s="108" t="s">
        <v>313</v>
      </c>
      <c r="D188" s="108" t="s">
        <v>167</v>
      </c>
      <c r="E188" s="109" t="s">
        <v>314</v>
      </c>
      <c r="F188" s="192" t="s">
        <v>315</v>
      </c>
      <c r="G188" s="193"/>
      <c r="H188" s="193"/>
      <c r="I188" s="193"/>
      <c r="J188" s="110" t="s">
        <v>87</v>
      </c>
      <c r="K188" s="111">
        <v>5.84</v>
      </c>
      <c r="L188" s="194"/>
      <c r="M188" s="193"/>
      <c r="N188" s="194">
        <f>ROUND($L$188*$K$188,2)</f>
        <v>0</v>
      </c>
      <c r="O188" s="193"/>
      <c r="P188" s="193"/>
      <c r="Q188" s="193"/>
      <c r="R188" s="20"/>
      <c r="T188" s="112"/>
      <c r="U188" s="26" t="s">
        <v>40</v>
      </c>
      <c r="V188" s="113">
        <v>0.318</v>
      </c>
      <c r="W188" s="113">
        <f>$V$188*$K$188</f>
        <v>1.8571199999999999</v>
      </c>
      <c r="X188" s="113">
        <v>0</v>
      </c>
      <c r="Y188" s="113">
        <f>$X$188*$K$188</f>
        <v>0</v>
      </c>
      <c r="Z188" s="113">
        <v>0.26</v>
      </c>
      <c r="AA188" s="114">
        <f>$Z$188*$K$188</f>
        <v>1.5184</v>
      </c>
      <c r="AR188" s="6" t="s">
        <v>165</v>
      </c>
      <c r="AT188" s="6" t="s">
        <v>167</v>
      </c>
      <c r="AU188" s="6" t="s">
        <v>89</v>
      </c>
      <c r="AY188" s="6" t="s">
        <v>166</v>
      </c>
      <c r="BE188" s="115">
        <f>IF($U$188="základní",$N$188,0)</f>
        <v>0</v>
      </c>
      <c r="BF188" s="115">
        <f>IF($U$188="snížená",$N$188,0)</f>
        <v>0</v>
      </c>
      <c r="BG188" s="115">
        <f>IF($U$188="zákl. přenesená",$N$188,0)</f>
        <v>0</v>
      </c>
      <c r="BH188" s="115">
        <f>IF($U$188="sníž. přenesená",$N$188,0)</f>
        <v>0</v>
      </c>
      <c r="BI188" s="115">
        <f>IF($U$188="nulová",$N$188,0)</f>
        <v>0</v>
      </c>
      <c r="BJ188" s="6" t="s">
        <v>19</v>
      </c>
      <c r="BK188" s="115">
        <f>ROUND($L$188*$K$188,2)</f>
        <v>0</v>
      </c>
      <c r="BL188" s="6" t="s">
        <v>165</v>
      </c>
      <c r="BM188" s="6" t="s">
        <v>316</v>
      </c>
    </row>
    <row r="189" spans="2:65" s="6" customFormat="1" ht="18.75" customHeight="1" x14ac:dyDescent="0.3">
      <c r="B189" s="122"/>
      <c r="E189" s="123"/>
      <c r="F189" s="199" t="s">
        <v>317</v>
      </c>
      <c r="G189" s="200"/>
      <c r="H189" s="200"/>
      <c r="I189" s="200"/>
      <c r="K189" s="123"/>
      <c r="R189" s="124"/>
      <c r="T189" s="125"/>
      <c r="AA189" s="126"/>
      <c r="AT189" s="123" t="s">
        <v>174</v>
      </c>
      <c r="AU189" s="123" t="s">
        <v>89</v>
      </c>
      <c r="AV189" s="123" t="s">
        <v>19</v>
      </c>
      <c r="AW189" s="123" t="s">
        <v>138</v>
      </c>
      <c r="AX189" s="123" t="s">
        <v>75</v>
      </c>
      <c r="AY189" s="123" t="s">
        <v>166</v>
      </c>
    </row>
    <row r="190" spans="2:65" s="6" customFormat="1" ht="18.75" customHeight="1" x14ac:dyDescent="0.3">
      <c r="B190" s="116"/>
      <c r="E190" s="117" t="s">
        <v>85</v>
      </c>
      <c r="F190" s="190" t="s">
        <v>318</v>
      </c>
      <c r="G190" s="191"/>
      <c r="H190" s="191"/>
      <c r="I190" s="191"/>
      <c r="K190" s="118">
        <v>5.84</v>
      </c>
      <c r="R190" s="119"/>
      <c r="T190" s="120"/>
      <c r="AA190" s="121"/>
      <c r="AT190" s="117" t="s">
        <v>174</v>
      </c>
      <c r="AU190" s="117" t="s">
        <v>89</v>
      </c>
      <c r="AV190" s="117" t="s">
        <v>89</v>
      </c>
      <c r="AW190" s="117" t="s">
        <v>138</v>
      </c>
      <c r="AX190" s="117" t="s">
        <v>19</v>
      </c>
      <c r="AY190" s="117" t="s">
        <v>166</v>
      </c>
    </row>
    <row r="191" spans="2:65" s="6" customFormat="1" ht="27" customHeight="1" x14ac:dyDescent="0.3">
      <c r="B191" s="19"/>
      <c r="C191" s="108" t="s">
        <v>319</v>
      </c>
      <c r="D191" s="108" t="s">
        <v>167</v>
      </c>
      <c r="E191" s="109" t="s">
        <v>320</v>
      </c>
      <c r="F191" s="192" t="s">
        <v>321</v>
      </c>
      <c r="G191" s="193"/>
      <c r="H191" s="193"/>
      <c r="I191" s="193"/>
      <c r="J191" s="110" t="s">
        <v>322</v>
      </c>
      <c r="K191" s="111">
        <v>160</v>
      </c>
      <c r="L191" s="194"/>
      <c r="M191" s="193"/>
      <c r="N191" s="194">
        <f>ROUND($L$191*$K$191,2)</f>
        <v>0</v>
      </c>
      <c r="O191" s="193"/>
      <c r="P191" s="193"/>
      <c r="Q191" s="193"/>
      <c r="R191" s="20"/>
      <c r="T191" s="112"/>
      <c r="U191" s="26" t="s">
        <v>40</v>
      </c>
      <c r="V191" s="113">
        <v>0.2</v>
      </c>
      <c r="W191" s="113">
        <f>$V$191*$K$191</f>
        <v>32</v>
      </c>
      <c r="X191" s="113">
        <v>0</v>
      </c>
      <c r="Y191" s="113">
        <f>$X$191*$K$191</f>
        <v>0</v>
      </c>
      <c r="Z191" s="113">
        <v>0</v>
      </c>
      <c r="AA191" s="114">
        <f>$Z$191*$K$191</f>
        <v>0</v>
      </c>
      <c r="AR191" s="6" t="s">
        <v>165</v>
      </c>
      <c r="AT191" s="6" t="s">
        <v>167</v>
      </c>
      <c r="AU191" s="6" t="s">
        <v>89</v>
      </c>
      <c r="AY191" s="6" t="s">
        <v>166</v>
      </c>
      <c r="BE191" s="115">
        <f>IF($U$191="základní",$N$191,0)</f>
        <v>0</v>
      </c>
      <c r="BF191" s="115">
        <f>IF($U$191="snížená",$N$191,0)</f>
        <v>0</v>
      </c>
      <c r="BG191" s="115">
        <f>IF($U$191="zákl. přenesená",$N$191,0)</f>
        <v>0</v>
      </c>
      <c r="BH191" s="115">
        <f>IF($U$191="sníž. přenesená",$N$191,0)</f>
        <v>0</v>
      </c>
      <c r="BI191" s="115">
        <f>IF($U$191="nulová",$N$191,0)</f>
        <v>0</v>
      </c>
      <c r="BJ191" s="6" t="s">
        <v>19</v>
      </c>
      <c r="BK191" s="115">
        <f>ROUND($L$191*$K$191,2)</f>
        <v>0</v>
      </c>
      <c r="BL191" s="6" t="s">
        <v>165</v>
      </c>
      <c r="BM191" s="6" t="s">
        <v>323</v>
      </c>
    </row>
    <row r="192" spans="2:65" s="6" customFormat="1" ht="18.75" customHeight="1" x14ac:dyDescent="0.3">
      <c r="B192" s="122"/>
      <c r="E192" s="123"/>
      <c r="F192" s="199" t="s">
        <v>324</v>
      </c>
      <c r="G192" s="200"/>
      <c r="H192" s="200"/>
      <c r="I192" s="200"/>
      <c r="K192" s="123"/>
      <c r="R192" s="124"/>
      <c r="T192" s="125"/>
      <c r="AA192" s="126"/>
      <c r="AT192" s="123" t="s">
        <v>174</v>
      </c>
      <c r="AU192" s="123" t="s">
        <v>89</v>
      </c>
      <c r="AV192" s="123" t="s">
        <v>19</v>
      </c>
      <c r="AW192" s="123" t="s">
        <v>138</v>
      </c>
      <c r="AX192" s="123" t="s">
        <v>75</v>
      </c>
      <c r="AY192" s="123" t="s">
        <v>166</v>
      </c>
    </row>
    <row r="193" spans="2:65" s="6" customFormat="1" ht="18.75" customHeight="1" x14ac:dyDescent="0.3">
      <c r="B193" s="116"/>
      <c r="E193" s="117"/>
      <c r="F193" s="190" t="s">
        <v>325</v>
      </c>
      <c r="G193" s="191"/>
      <c r="H193" s="191"/>
      <c r="I193" s="191"/>
      <c r="K193" s="118">
        <v>160</v>
      </c>
      <c r="R193" s="119"/>
      <c r="T193" s="120"/>
      <c r="AA193" s="121"/>
      <c r="AT193" s="117" t="s">
        <v>174</v>
      </c>
      <c r="AU193" s="117" t="s">
        <v>89</v>
      </c>
      <c r="AV193" s="117" t="s">
        <v>89</v>
      </c>
      <c r="AW193" s="117" t="s">
        <v>138</v>
      </c>
      <c r="AX193" s="117" t="s">
        <v>19</v>
      </c>
      <c r="AY193" s="117" t="s">
        <v>166</v>
      </c>
    </row>
    <row r="194" spans="2:65" s="6" customFormat="1" ht="27" customHeight="1" x14ac:dyDescent="0.3">
      <c r="B194" s="19"/>
      <c r="C194" s="108" t="s">
        <v>326</v>
      </c>
      <c r="D194" s="108" t="s">
        <v>167</v>
      </c>
      <c r="E194" s="109" t="s">
        <v>327</v>
      </c>
      <c r="F194" s="192" t="s">
        <v>328</v>
      </c>
      <c r="G194" s="193"/>
      <c r="H194" s="193"/>
      <c r="I194" s="193"/>
      <c r="J194" s="110" t="s">
        <v>240</v>
      </c>
      <c r="K194" s="111">
        <v>20</v>
      </c>
      <c r="L194" s="194"/>
      <c r="M194" s="193"/>
      <c r="N194" s="194">
        <f>ROUND($L$194*$K$194,2)</f>
        <v>0</v>
      </c>
      <c r="O194" s="193"/>
      <c r="P194" s="193"/>
      <c r="Q194" s="193"/>
      <c r="R194" s="20"/>
      <c r="T194" s="112"/>
      <c r="U194" s="26" t="s">
        <v>40</v>
      </c>
      <c r="V194" s="113">
        <v>0</v>
      </c>
      <c r="W194" s="113">
        <f>$V$194*$K$194</f>
        <v>0</v>
      </c>
      <c r="X194" s="113">
        <v>0</v>
      </c>
      <c r="Y194" s="113">
        <f>$X$194*$K$194</f>
        <v>0</v>
      </c>
      <c r="Z194" s="113">
        <v>0</v>
      </c>
      <c r="AA194" s="114">
        <f>$Z$194*$K$194</f>
        <v>0</v>
      </c>
      <c r="AR194" s="6" t="s">
        <v>165</v>
      </c>
      <c r="AT194" s="6" t="s">
        <v>167</v>
      </c>
      <c r="AU194" s="6" t="s">
        <v>89</v>
      </c>
      <c r="AY194" s="6" t="s">
        <v>166</v>
      </c>
      <c r="BE194" s="115">
        <f>IF($U$194="základní",$N$194,0)</f>
        <v>0</v>
      </c>
      <c r="BF194" s="115">
        <f>IF($U$194="snížená",$N$194,0)</f>
        <v>0</v>
      </c>
      <c r="BG194" s="115">
        <f>IF($U$194="zákl. přenesená",$N$194,0)</f>
        <v>0</v>
      </c>
      <c r="BH194" s="115">
        <f>IF($U$194="sníž. přenesená",$N$194,0)</f>
        <v>0</v>
      </c>
      <c r="BI194" s="115">
        <f>IF($U$194="nulová",$N$194,0)</f>
        <v>0</v>
      </c>
      <c r="BJ194" s="6" t="s">
        <v>19</v>
      </c>
      <c r="BK194" s="115">
        <f>ROUND($L$194*$K$194,2)</f>
        <v>0</v>
      </c>
      <c r="BL194" s="6" t="s">
        <v>165</v>
      </c>
      <c r="BM194" s="6" t="s">
        <v>329</v>
      </c>
    </row>
    <row r="195" spans="2:65" s="6" customFormat="1" ht="18.75" customHeight="1" x14ac:dyDescent="0.3">
      <c r="B195" s="122"/>
      <c r="E195" s="123"/>
      <c r="F195" s="199" t="s">
        <v>324</v>
      </c>
      <c r="G195" s="200"/>
      <c r="H195" s="200"/>
      <c r="I195" s="200"/>
      <c r="K195" s="123"/>
      <c r="R195" s="124"/>
      <c r="T195" s="125"/>
      <c r="AA195" s="126"/>
      <c r="AT195" s="123" t="s">
        <v>174</v>
      </c>
      <c r="AU195" s="123" t="s">
        <v>89</v>
      </c>
      <c r="AV195" s="123" t="s">
        <v>19</v>
      </c>
      <c r="AW195" s="123" t="s">
        <v>138</v>
      </c>
      <c r="AX195" s="123" t="s">
        <v>75</v>
      </c>
      <c r="AY195" s="123" t="s">
        <v>166</v>
      </c>
    </row>
    <row r="196" spans="2:65" s="6" customFormat="1" ht="18.75" customHeight="1" x14ac:dyDescent="0.3">
      <c r="B196" s="116"/>
      <c r="E196" s="117"/>
      <c r="F196" s="190" t="s">
        <v>330</v>
      </c>
      <c r="G196" s="191"/>
      <c r="H196" s="191"/>
      <c r="I196" s="191"/>
      <c r="K196" s="118">
        <v>20</v>
      </c>
      <c r="R196" s="119"/>
      <c r="T196" s="120"/>
      <c r="AA196" s="121"/>
      <c r="AT196" s="117" t="s">
        <v>174</v>
      </c>
      <c r="AU196" s="117" t="s">
        <v>89</v>
      </c>
      <c r="AV196" s="117" t="s">
        <v>89</v>
      </c>
      <c r="AW196" s="117" t="s">
        <v>138</v>
      </c>
      <c r="AX196" s="117" t="s">
        <v>19</v>
      </c>
      <c r="AY196" s="117" t="s">
        <v>166</v>
      </c>
    </row>
    <row r="197" spans="2:65" s="6" customFormat="1" ht="27" customHeight="1" x14ac:dyDescent="0.3">
      <c r="B197" s="19"/>
      <c r="C197" s="108" t="s">
        <v>331</v>
      </c>
      <c r="D197" s="108" t="s">
        <v>167</v>
      </c>
      <c r="E197" s="109" t="s">
        <v>332</v>
      </c>
      <c r="F197" s="192" t="s">
        <v>333</v>
      </c>
      <c r="G197" s="193"/>
      <c r="H197" s="193"/>
      <c r="I197" s="193"/>
      <c r="J197" s="110" t="s">
        <v>208</v>
      </c>
      <c r="K197" s="111">
        <v>2.6</v>
      </c>
      <c r="L197" s="194"/>
      <c r="M197" s="193"/>
      <c r="N197" s="194">
        <f>ROUND($L$197*$K$197,2)</f>
        <v>0</v>
      </c>
      <c r="O197" s="193"/>
      <c r="P197" s="193"/>
      <c r="Q197" s="193"/>
      <c r="R197" s="20"/>
      <c r="T197" s="112"/>
      <c r="U197" s="26" t="s">
        <v>40</v>
      </c>
      <c r="V197" s="113">
        <v>0.54700000000000004</v>
      </c>
      <c r="W197" s="113">
        <f>$V$197*$K$197</f>
        <v>1.4222000000000001</v>
      </c>
      <c r="X197" s="113">
        <v>3.6900000000000002E-2</v>
      </c>
      <c r="Y197" s="113">
        <f>$X$197*$K$197</f>
        <v>9.5940000000000011E-2</v>
      </c>
      <c r="Z197" s="113">
        <v>0</v>
      </c>
      <c r="AA197" s="114">
        <f>$Z$197*$K$197</f>
        <v>0</v>
      </c>
      <c r="AR197" s="6" t="s">
        <v>165</v>
      </c>
      <c r="AT197" s="6" t="s">
        <v>167</v>
      </c>
      <c r="AU197" s="6" t="s">
        <v>89</v>
      </c>
      <c r="AY197" s="6" t="s">
        <v>166</v>
      </c>
      <c r="BE197" s="115">
        <f>IF($U$197="základní",$N$197,0)</f>
        <v>0</v>
      </c>
      <c r="BF197" s="115">
        <f>IF($U$197="snížená",$N$197,0)</f>
        <v>0</v>
      </c>
      <c r="BG197" s="115">
        <f>IF($U$197="zákl. přenesená",$N$197,0)</f>
        <v>0</v>
      </c>
      <c r="BH197" s="115">
        <f>IF($U$197="sníž. přenesená",$N$197,0)</f>
        <v>0</v>
      </c>
      <c r="BI197" s="115">
        <f>IF($U$197="nulová",$N$197,0)</f>
        <v>0</v>
      </c>
      <c r="BJ197" s="6" t="s">
        <v>19</v>
      </c>
      <c r="BK197" s="115">
        <f>ROUND($L$197*$K$197,2)</f>
        <v>0</v>
      </c>
      <c r="BL197" s="6" t="s">
        <v>165</v>
      </c>
      <c r="BM197" s="6" t="s">
        <v>334</v>
      </c>
    </row>
    <row r="198" spans="2:65" s="6" customFormat="1" ht="18.75" customHeight="1" x14ac:dyDescent="0.3">
      <c r="B198" s="122"/>
      <c r="E198" s="123"/>
      <c r="F198" s="199" t="s">
        <v>335</v>
      </c>
      <c r="G198" s="200"/>
      <c r="H198" s="200"/>
      <c r="I198" s="200"/>
      <c r="K198" s="123"/>
      <c r="R198" s="124"/>
      <c r="T198" s="125"/>
      <c r="AA198" s="126"/>
      <c r="AT198" s="123" t="s">
        <v>174</v>
      </c>
      <c r="AU198" s="123" t="s">
        <v>89</v>
      </c>
      <c r="AV198" s="123" t="s">
        <v>19</v>
      </c>
      <c r="AW198" s="123" t="s">
        <v>138</v>
      </c>
      <c r="AX198" s="123" t="s">
        <v>75</v>
      </c>
      <c r="AY198" s="123" t="s">
        <v>166</v>
      </c>
    </row>
    <row r="199" spans="2:65" s="6" customFormat="1" ht="18.75" customHeight="1" x14ac:dyDescent="0.3">
      <c r="B199" s="116"/>
      <c r="E199" s="117"/>
      <c r="F199" s="190" t="s">
        <v>336</v>
      </c>
      <c r="G199" s="191"/>
      <c r="H199" s="191"/>
      <c r="I199" s="191"/>
      <c r="K199" s="118">
        <v>2.6</v>
      </c>
      <c r="R199" s="119"/>
      <c r="T199" s="120"/>
      <c r="AA199" s="121"/>
      <c r="AT199" s="117" t="s">
        <v>174</v>
      </c>
      <c r="AU199" s="117" t="s">
        <v>89</v>
      </c>
      <c r="AV199" s="117" t="s">
        <v>89</v>
      </c>
      <c r="AW199" s="117" t="s">
        <v>138</v>
      </c>
      <c r="AX199" s="117" t="s">
        <v>19</v>
      </c>
      <c r="AY199" s="117" t="s">
        <v>166</v>
      </c>
    </row>
    <row r="200" spans="2:65" s="6" customFormat="1" ht="27" customHeight="1" x14ac:dyDescent="0.3">
      <c r="B200" s="19"/>
      <c r="C200" s="108" t="s">
        <v>337</v>
      </c>
      <c r="D200" s="108" t="s">
        <v>167</v>
      </c>
      <c r="E200" s="109" t="s">
        <v>338</v>
      </c>
      <c r="F200" s="192" t="s">
        <v>339</v>
      </c>
      <c r="G200" s="193"/>
      <c r="H200" s="193"/>
      <c r="I200" s="193"/>
      <c r="J200" s="110" t="s">
        <v>92</v>
      </c>
      <c r="K200" s="111">
        <v>3.25</v>
      </c>
      <c r="L200" s="194"/>
      <c r="M200" s="193"/>
      <c r="N200" s="194">
        <f>ROUND($L$200*$K$200,2)</f>
        <v>0</v>
      </c>
      <c r="O200" s="193"/>
      <c r="P200" s="193"/>
      <c r="Q200" s="193"/>
      <c r="R200" s="20"/>
      <c r="T200" s="112"/>
      <c r="U200" s="26" t="s">
        <v>40</v>
      </c>
      <c r="V200" s="113">
        <v>1.548</v>
      </c>
      <c r="W200" s="113">
        <f>$V$200*$K$200</f>
        <v>5.0310000000000006</v>
      </c>
      <c r="X200" s="113">
        <v>0</v>
      </c>
      <c r="Y200" s="113">
        <f>$X$200*$K$200</f>
        <v>0</v>
      </c>
      <c r="Z200" s="113">
        <v>0</v>
      </c>
      <c r="AA200" s="114">
        <f>$Z$200*$K$200</f>
        <v>0</v>
      </c>
      <c r="AR200" s="6" t="s">
        <v>165</v>
      </c>
      <c r="AT200" s="6" t="s">
        <v>167</v>
      </c>
      <c r="AU200" s="6" t="s">
        <v>89</v>
      </c>
      <c r="AY200" s="6" t="s">
        <v>166</v>
      </c>
      <c r="BE200" s="115">
        <f>IF($U$200="základní",$N$200,0)</f>
        <v>0</v>
      </c>
      <c r="BF200" s="115">
        <f>IF($U$200="snížená",$N$200,0)</f>
        <v>0</v>
      </c>
      <c r="BG200" s="115">
        <f>IF($U$200="zákl. přenesená",$N$200,0)</f>
        <v>0</v>
      </c>
      <c r="BH200" s="115">
        <f>IF($U$200="sníž. přenesená",$N$200,0)</f>
        <v>0</v>
      </c>
      <c r="BI200" s="115">
        <f>IF($U$200="nulová",$N$200,0)</f>
        <v>0</v>
      </c>
      <c r="BJ200" s="6" t="s">
        <v>19</v>
      </c>
      <c r="BK200" s="115">
        <f>ROUND($L$200*$K$200,2)</f>
        <v>0</v>
      </c>
      <c r="BL200" s="6" t="s">
        <v>165</v>
      </c>
      <c r="BM200" s="6" t="s">
        <v>340</v>
      </c>
    </row>
    <row r="201" spans="2:65" s="6" customFormat="1" ht="18.75" customHeight="1" x14ac:dyDescent="0.3">
      <c r="B201" s="122"/>
      <c r="E201" s="123"/>
      <c r="F201" s="199" t="s">
        <v>335</v>
      </c>
      <c r="G201" s="200"/>
      <c r="H201" s="200"/>
      <c r="I201" s="200"/>
      <c r="K201" s="123"/>
      <c r="R201" s="124"/>
      <c r="T201" s="125"/>
      <c r="AA201" s="126"/>
      <c r="AT201" s="123" t="s">
        <v>174</v>
      </c>
      <c r="AU201" s="123" t="s">
        <v>89</v>
      </c>
      <c r="AV201" s="123" t="s">
        <v>19</v>
      </c>
      <c r="AW201" s="123" t="s">
        <v>138</v>
      </c>
      <c r="AX201" s="123" t="s">
        <v>75</v>
      </c>
      <c r="AY201" s="123" t="s">
        <v>166</v>
      </c>
    </row>
    <row r="202" spans="2:65" s="6" customFormat="1" ht="18.75" customHeight="1" x14ac:dyDescent="0.3">
      <c r="B202" s="116"/>
      <c r="E202" s="117"/>
      <c r="F202" s="190" t="s">
        <v>341</v>
      </c>
      <c r="G202" s="191"/>
      <c r="H202" s="191"/>
      <c r="I202" s="191"/>
      <c r="K202" s="118">
        <v>3.25</v>
      </c>
      <c r="R202" s="119"/>
      <c r="T202" s="120"/>
      <c r="AA202" s="121"/>
      <c r="AT202" s="117" t="s">
        <v>174</v>
      </c>
      <c r="AU202" s="117" t="s">
        <v>89</v>
      </c>
      <c r="AV202" s="117" t="s">
        <v>89</v>
      </c>
      <c r="AW202" s="117" t="s">
        <v>138</v>
      </c>
      <c r="AX202" s="117" t="s">
        <v>19</v>
      </c>
      <c r="AY202" s="117" t="s">
        <v>166</v>
      </c>
    </row>
    <row r="203" spans="2:65" s="6" customFormat="1" ht="27" customHeight="1" x14ac:dyDescent="0.3">
      <c r="B203" s="19"/>
      <c r="C203" s="108" t="s">
        <v>342</v>
      </c>
      <c r="D203" s="108" t="s">
        <v>167</v>
      </c>
      <c r="E203" s="109" t="s">
        <v>343</v>
      </c>
      <c r="F203" s="192" t="s">
        <v>344</v>
      </c>
      <c r="G203" s="193"/>
      <c r="H203" s="193"/>
      <c r="I203" s="193"/>
      <c r="J203" s="110" t="s">
        <v>92</v>
      </c>
      <c r="K203" s="111">
        <v>1014.258</v>
      </c>
      <c r="L203" s="194"/>
      <c r="M203" s="193"/>
      <c r="N203" s="194">
        <f>ROUND($L$203*$K$203,2)</f>
        <v>0</v>
      </c>
      <c r="O203" s="193"/>
      <c r="P203" s="193"/>
      <c r="Q203" s="193"/>
      <c r="R203" s="20"/>
      <c r="T203" s="112"/>
      <c r="U203" s="26" t="s">
        <v>40</v>
      </c>
      <c r="V203" s="113">
        <v>0.84399999999999997</v>
      </c>
      <c r="W203" s="113">
        <f>$V$203*$K$203</f>
        <v>856.03375200000005</v>
      </c>
      <c r="X203" s="113">
        <v>0</v>
      </c>
      <c r="Y203" s="113">
        <f>$X$203*$K$203</f>
        <v>0</v>
      </c>
      <c r="Z203" s="113">
        <v>0</v>
      </c>
      <c r="AA203" s="114">
        <f>$Z$203*$K$203</f>
        <v>0</v>
      </c>
      <c r="AR203" s="6" t="s">
        <v>165</v>
      </c>
      <c r="AT203" s="6" t="s">
        <v>167</v>
      </c>
      <c r="AU203" s="6" t="s">
        <v>89</v>
      </c>
      <c r="AY203" s="6" t="s">
        <v>166</v>
      </c>
      <c r="BE203" s="115">
        <f>IF($U$203="základní",$N$203,0)</f>
        <v>0</v>
      </c>
      <c r="BF203" s="115">
        <f>IF($U$203="snížená",$N$203,0)</f>
        <v>0</v>
      </c>
      <c r="BG203" s="115">
        <f>IF($U$203="zákl. přenesená",$N$203,0)</f>
        <v>0</v>
      </c>
      <c r="BH203" s="115">
        <f>IF($U$203="sníž. přenesená",$N$203,0)</f>
        <v>0</v>
      </c>
      <c r="BI203" s="115">
        <f>IF($U$203="nulová",$N$203,0)</f>
        <v>0</v>
      </c>
      <c r="BJ203" s="6" t="s">
        <v>19</v>
      </c>
      <c r="BK203" s="115">
        <f>ROUND($L$203*$K$203,2)</f>
        <v>0</v>
      </c>
      <c r="BL203" s="6" t="s">
        <v>165</v>
      </c>
      <c r="BM203" s="6" t="s">
        <v>345</v>
      </c>
    </row>
    <row r="204" spans="2:65" s="6" customFormat="1" ht="18.75" customHeight="1" x14ac:dyDescent="0.3">
      <c r="B204" s="122"/>
      <c r="E204" s="123"/>
      <c r="F204" s="199" t="s">
        <v>346</v>
      </c>
      <c r="G204" s="200"/>
      <c r="H204" s="200"/>
      <c r="I204" s="200"/>
      <c r="K204" s="123"/>
      <c r="R204" s="124"/>
      <c r="T204" s="125"/>
      <c r="AA204" s="126"/>
      <c r="AT204" s="123" t="s">
        <v>174</v>
      </c>
      <c r="AU204" s="123" t="s">
        <v>89</v>
      </c>
      <c r="AV204" s="123" t="s">
        <v>19</v>
      </c>
      <c r="AW204" s="123" t="s">
        <v>138</v>
      </c>
      <c r="AX204" s="123" t="s">
        <v>75</v>
      </c>
      <c r="AY204" s="123" t="s">
        <v>166</v>
      </c>
    </row>
    <row r="205" spans="2:65" s="6" customFormat="1" ht="18.75" customHeight="1" x14ac:dyDescent="0.3">
      <c r="B205" s="116"/>
      <c r="E205" s="117"/>
      <c r="F205" s="190" t="s">
        <v>347</v>
      </c>
      <c r="G205" s="191"/>
      <c r="H205" s="191"/>
      <c r="I205" s="191"/>
      <c r="K205" s="118">
        <v>135.60300000000001</v>
      </c>
      <c r="R205" s="119"/>
      <c r="T205" s="120"/>
      <c r="AA205" s="121"/>
      <c r="AT205" s="117" t="s">
        <v>174</v>
      </c>
      <c r="AU205" s="117" t="s">
        <v>89</v>
      </c>
      <c r="AV205" s="117" t="s">
        <v>89</v>
      </c>
      <c r="AW205" s="117" t="s">
        <v>138</v>
      </c>
      <c r="AX205" s="117" t="s">
        <v>75</v>
      </c>
      <c r="AY205" s="117" t="s">
        <v>166</v>
      </c>
    </row>
    <row r="206" spans="2:65" s="6" customFormat="1" ht="18.75" customHeight="1" x14ac:dyDescent="0.3">
      <c r="B206" s="116"/>
      <c r="E206" s="117"/>
      <c r="F206" s="190" t="s">
        <v>348</v>
      </c>
      <c r="G206" s="191"/>
      <c r="H206" s="191"/>
      <c r="I206" s="191"/>
      <c r="K206" s="118">
        <v>137.423</v>
      </c>
      <c r="R206" s="119"/>
      <c r="T206" s="120"/>
      <c r="AA206" s="121"/>
      <c r="AT206" s="117" t="s">
        <v>174</v>
      </c>
      <c r="AU206" s="117" t="s">
        <v>89</v>
      </c>
      <c r="AV206" s="117" t="s">
        <v>89</v>
      </c>
      <c r="AW206" s="117" t="s">
        <v>138</v>
      </c>
      <c r="AX206" s="117" t="s">
        <v>75</v>
      </c>
      <c r="AY206" s="117" t="s">
        <v>166</v>
      </c>
    </row>
    <row r="207" spans="2:65" s="6" customFormat="1" ht="18.75" customHeight="1" x14ac:dyDescent="0.3">
      <c r="B207" s="116"/>
      <c r="E207" s="117"/>
      <c r="F207" s="190" t="s">
        <v>349</v>
      </c>
      <c r="G207" s="191"/>
      <c r="H207" s="191"/>
      <c r="I207" s="191"/>
      <c r="K207" s="118">
        <v>164.601</v>
      </c>
      <c r="R207" s="119"/>
      <c r="T207" s="120"/>
      <c r="AA207" s="121"/>
      <c r="AT207" s="117" t="s">
        <v>174</v>
      </c>
      <c r="AU207" s="117" t="s">
        <v>89</v>
      </c>
      <c r="AV207" s="117" t="s">
        <v>89</v>
      </c>
      <c r="AW207" s="117" t="s">
        <v>138</v>
      </c>
      <c r="AX207" s="117" t="s">
        <v>75</v>
      </c>
      <c r="AY207" s="117" t="s">
        <v>166</v>
      </c>
    </row>
    <row r="208" spans="2:65" s="6" customFormat="1" ht="18.75" customHeight="1" x14ac:dyDescent="0.3">
      <c r="B208" s="116"/>
      <c r="E208" s="117"/>
      <c r="F208" s="190" t="s">
        <v>350</v>
      </c>
      <c r="G208" s="191"/>
      <c r="H208" s="191"/>
      <c r="I208" s="191"/>
      <c r="K208" s="118">
        <v>161.77199999999999</v>
      </c>
      <c r="R208" s="119"/>
      <c r="T208" s="120"/>
      <c r="AA208" s="121"/>
      <c r="AT208" s="117" t="s">
        <v>174</v>
      </c>
      <c r="AU208" s="117" t="s">
        <v>89</v>
      </c>
      <c r="AV208" s="117" t="s">
        <v>89</v>
      </c>
      <c r="AW208" s="117" t="s">
        <v>138</v>
      </c>
      <c r="AX208" s="117" t="s">
        <v>75</v>
      </c>
      <c r="AY208" s="117" t="s">
        <v>166</v>
      </c>
    </row>
    <row r="209" spans="2:65" s="6" customFormat="1" ht="18.75" customHeight="1" x14ac:dyDescent="0.3">
      <c r="B209" s="116"/>
      <c r="E209" s="117"/>
      <c r="F209" s="190" t="s">
        <v>351</v>
      </c>
      <c r="G209" s="191"/>
      <c r="H209" s="191"/>
      <c r="I209" s="191"/>
      <c r="K209" s="118">
        <v>148.34</v>
      </c>
      <c r="R209" s="119"/>
      <c r="T209" s="120"/>
      <c r="AA209" s="121"/>
      <c r="AT209" s="117" t="s">
        <v>174</v>
      </c>
      <c r="AU209" s="117" t="s">
        <v>89</v>
      </c>
      <c r="AV209" s="117" t="s">
        <v>89</v>
      </c>
      <c r="AW209" s="117" t="s">
        <v>138</v>
      </c>
      <c r="AX209" s="117" t="s">
        <v>75</v>
      </c>
      <c r="AY209" s="117" t="s">
        <v>166</v>
      </c>
    </row>
    <row r="210" spans="2:65" s="6" customFormat="1" ht="18.75" customHeight="1" x14ac:dyDescent="0.3">
      <c r="B210" s="116"/>
      <c r="E210" s="117"/>
      <c r="F210" s="190" t="s">
        <v>352</v>
      </c>
      <c r="G210" s="191"/>
      <c r="H210" s="191"/>
      <c r="I210" s="191"/>
      <c r="K210" s="118">
        <v>45.402999999999999</v>
      </c>
      <c r="R210" s="119"/>
      <c r="T210" s="120"/>
      <c r="AA210" s="121"/>
      <c r="AT210" s="117" t="s">
        <v>174</v>
      </c>
      <c r="AU210" s="117" t="s">
        <v>89</v>
      </c>
      <c r="AV210" s="117" t="s">
        <v>89</v>
      </c>
      <c r="AW210" s="117" t="s">
        <v>138</v>
      </c>
      <c r="AX210" s="117" t="s">
        <v>75</v>
      </c>
      <c r="AY210" s="117" t="s">
        <v>166</v>
      </c>
    </row>
    <row r="211" spans="2:65" s="6" customFormat="1" ht="18.75" customHeight="1" x14ac:dyDescent="0.3">
      <c r="B211" s="116"/>
      <c r="E211" s="117"/>
      <c r="F211" s="190" t="s">
        <v>353</v>
      </c>
      <c r="G211" s="191"/>
      <c r="H211" s="191"/>
      <c r="I211" s="191"/>
      <c r="K211" s="118">
        <v>51.637999999999998</v>
      </c>
      <c r="R211" s="119"/>
      <c r="T211" s="120"/>
      <c r="AA211" s="121"/>
      <c r="AT211" s="117" t="s">
        <v>174</v>
      </c>
      <c r="AU211" s="117" t="s">
        <v>89</v>
      </c>
      <c r="AV211" s="117" t="s">
        <v>89</v>
      </c>
      <c r="AW211" s="117" t="s">
        <v>138</v>
      </c>
      <c r="AX211" s="117" t="s">
        <v>75</v>
      </c>
      <c r="AY211" s="117" t="s">
        <v>166</v>
      </c>
    </row>
    <row r="212" spans="2:65" s="6" customFormat="1" ht="18.75" customHeight="1" x14ac:dyDescent="0.3">
      <c r="B212" s="116"/>
      <c r="E212" s="117"/>
      <c r="F212" s="190" t="s">
        <v>354</v>
      </c>
      <c r="G212" s="191"/>
      <c r="H212" s="191"/>
      <c r="I212" s="191"/>
      <c r="K212" s="118">
        <v>66.787999999999997</v>
      </c>
      <c r="R212" s="119"/>
      <c r="T212" s="120"/>
      <c r="AA212" s="121"/>
      <c r="AT212" s="117" t="s">
        <v>174</v>
      </c>
      <c r="AU212" s="117" t="s">
        <v>89</v>
      </c>
      <c r="AV212" s="117" t="s">
        <v>89</v>
      </c>
      <c r="AW212" s="117" t="s">
        <v>138</v>
      </c>
      <c r="AX212" s="117" t="s">
        <v>75</v>
      </c>
      <c r="AY212" s="117" t="s">
        <v>166</v>
      </c>
    </row>
    <row r="213" spans="2:65" s="6" customFormat="1" ht="18.75" customHeight="1" x14ac:dyDescent="0.3">
      <c r="B213" s="116"/>
      <c r="E213" s="117"/>
      <c r="F213" s="190" t="s">
        <v>355</v>
      </c>
      <c r="G213" s="191"/>
      <c r="H213" s="191"/>
      <c r="I213" s="191"/>
      <c r="K213" s="118">
        <v>14.08</v>
      </c>
      <c r="R213" s="119"/>
      <c r="T213" s="120"/>
      <c r="AA213" s="121"/>
      <c r="AT213" s="117" t="s">
        <v>174</v>
      </c>
      <c r="AU213" s="117" t="s">
        <v>89</v>
      </c>
      <c r="AV213" s="117" t="s">
        <v>89</v>
      </c>
      <c r="AW213" s="117" t="s">
        <v>138</v>
      </c>
      <c r="AX213" s="117" t="s">
        <v>75</v>
      </c>
      <c r="AY213" s="117" t="s">
        <v>166</v>
      </c>
    </row>
    <row r="214" spans="2:65" s="6" customFormat="1" ht="18.75" customHeight="1" x14ac:dyDescent="0.3">
      <c r="B214" s="116"/>
      <c r="E214" s="117"/>
      <c r="F214" s="190" t="s">
        <v>356</v>
      </c>
      <c r="G214" s="191"/>
      <c r="H214" s="191"/>
      <c r="I214" s="191"/>
      <c r="K214" s="118">
        <v>24.815999999999999</v>
      </c>
      <c r="R214" s="119"/>
      <c r="T214" s="120"/>
      <c r="AA214" s="121"/>
      <c r="AT214" s="117" t="s">
        <v>174</v>
      </c>
      <c r="AU214" s="117" t="s">
        <v>89</v>
      </c>
      <c r="AV214" s="117" t="s">
        <v>89</v>
      </c>
      <c r="AW214" s="117" t="s">
        <v>138</v>
      </c>
      <c r="AX214" s="117" t="s">
        <v>75</v>
      </c>
      <c r="AY214" s="117" t="s">
        <v>166</v>
      </c>
    </row>
    <row r="215" spans="2:65" s="6" customFormat="1" ht="18.75" customHeight="1" x14ac:dyDescent="0.3">
      <c r="B215" s="116"/>
      <c r="E215" s="117" t="s">
        <v>100</v>
      </c>
      <c r="F215" s="190" t="s">
        <v>357</v>
      </c>
      <c r="G215" s="191"/>
      <c r="H215" s="191"/>
      <c r="I215" s="191"/>
      <c r="K215" s="118">
        <v>9.3439999999999994</v>
      </c>
      <c r="R215" s="119"/>
      <c r="T215" s="120"/>
      <c r="AA215" s="121"/>
      <c r="AT215" s="117" t="s">
        <v>174</v>
      </c>
      <c r="AU215" s="117" t="s">
        <v>89</v>
      </c>
      <c r="AV215" s="117" t="s">
        <v>89</v>
      </c>
      <c r="AW215" s="117" t="s">
        <v>138</v>
      </c>
      <c r="AX215" s="117" t="s">
        <v>75</v>
      </c>
      <c r="AY215" s="117" t="s">
        <v>166</v>
      </c>
    </row>
    <row r="216" spans="2:65" s="6" customFormat="1" ht="18.75" customHeight="1" x14ac:dyDescent="0.3">
      <c r="B216" s="116"/>
      <c r="E216" s="117" t="s">
        <v>94</v>
      </c>
      <c r="F216" s="190" t="s">
        <v>358</v>
      </c>
      <c r="G216" s="191"/>
      <c r="H216" s="191"/>
      <c r="I216" s="191"/>
      <c r="K216" s="118">
        <v>39.24</v>
      </c>
      <c r="R216" s="119"/>
      <c r="T216" s="120"/>
      <c r="AA216" s="121"/>
      <c r="AT216" s="117" t="s">
        <v>174</v>
      </c>
      <c r="AU216" s="117" t="s">
        <v>89</v>
      </c>
      <c r="AV216" s="117" t="s">
        <v>89</v>
      </c>
      <c r="AW216" s="117" t="s">
        <v>138</v>
      </c>
      <c r="AX216" s="117" t="s">
        <v>75</v>
      </c>
      <c r="AY216" s="117" t="s">
        <v>166</v>
      </c>
    </row>
    <row r="217" spans="2:65" s="6" customFormat="1" ht="18.75" customHeight="1" x14ac:dyDescent="0.3">
      <c r="B217" s="116"/>
      <c r="E217" s="117" t="s">
        <v>97</v>
      </c>
      <c r="F217" s="190" t="s">
        <v>359</v>
      </c>
      <c r="G217" s="191"/>
      <c r="H217" s="191"/>
      <c r="I217" s="191"/>
      <c r="K217" s="118">
        <v>15.21</v>
      </c>
      <c r="R217" s="119"/>
      <c r="T217" s="120"/>
      <c r="AA217" s="121"/>
      <c r="AT217" s="117" t="s">
        <v>174</v>
      </c>
      <c r="AU217" s="117" t="s">
        <v>89</v>
      </c>
      <c r="AV217" s="117" t="s">
        <v>89</v>
      </c>
      <c r="AW217" s="117" t="s">
        <v>138</v>
      </c>
      <c r="AX217" s="117" t="s">
        <v>75</v>
      </c>
      <c r="AY217" s="117" t="s">
        <v>166</v>
      </c>
    </row>
    <row r="218" spans="2:65" s="6" customFormat="1" ht="18.75" customHeight="1" x14ac:dyDescent="0.3">
      <c r="B218" s="127"/>
      <c r="E218" s="128" t="s">
        <v>90</v>
      </c>
      <c r="F218" s="197" t="s">
        <v>360</v>
      </c>
      <c r="G218" s="198"/>
      <c r="H218" s="198"/>
      <c r="I218" s="198"/>
      <c r="K218" s="129">
        <v>1014.258</v>
      </c>
      <c r="R218" s="130"/>
      <c r="T218" s="131"/>
      <c r="AA218" s="132"/>
      <c r="AT218" s="128" t="s">
        <v>174</v>
      </c>
      <c r="AU218" s="128" t="s">
        <v>89</v>
      </c>
      <c r="AV218" s="128" t="s">
        <v>165</v>
      </c>
      <c r="AW218" s="128" t="s">
        <v>138</v>
      </c>
      <c r="AX218" s="128" t="s">
        <v>19</v>
      </c>
      <c r="AY218" s="128" t="s">
        <v>166</v>
      </c>
    </row>
    <row r="219" spans="2:65" s="6" customFormat="1" ht="27" customHeight="1" x14ac:dyDescent="0.3">
      <c r="B219" s="19"/>
      <c r="C219" s="108" t="s">
        <v>361</v>
      </c>
      <c r="D219" s="108" t="s">
        <v>167</v>
      </c>
      <c r="E219" s="109" t="s">
        <v>362</v>
      </c>
      <c r="F219" s="192" t="s">
        <v>363</v>
      </c>
      <c r="G219" s="193"/>
      <c r="H219" s="193"/>
      <c r="I219" s="193"/>
      <c r="J219" s="110" t="s">
        <v>92</v>
      </c>
      <c r="K219" s="111">
        <v>202.852</v>
      </c>
      <c r="L219" s="194"/>
      <c r="M219" s="193"/>
      <c r="N219" s="194">
        <f>ROUND($L$219*$K$219,2)</f>
        <v>0</v>
      </c>
      <c r="O219" s="193"/>
      <c r="P219" s="193"/>
      <c r="Q219" s="193"/>
      <c r="R219" s="20"/>
      <c r="T219" s="112"/>
      <c r="U219" s="26" t="s">
        <v>40</v>
      </c>
      <c r="V219" s="113">
        <v>8.5000000000000006E-2</v>
      </c>
      <c r="W219" s="113">
        <f>$V$219*$K$219</f>
        <v>17.242420000000003</v>
      </c>
      <c r="X219" s="113">
        <v>0</v>
      </c>
      <c r="Y219" s="113">
        <f>$X$219*$K$219</f>
        <v>0</v>
      </c>
      <c r="Z219" s="113">
        <v>0</v>
      </c>
      <c r="AA219" s="114">
        <f>$Z$219*$K$219</f>
        <v>0</v>
      </c>
      <c r="AR219" s="6" t="s">
        <v>165</v>
      </c>
      <c r="AT219" s="6" t="s">
        <v>167</v>
      </c>
      <c r="AU219" s="6" t="s">
        <v>89</v>
      </c>
      <c r="AY219" s="6" t="s">
        <v>166</v>
      </c>
      <c r="BE219" s="115">
        <f>IF($U$219="základní",$N$219,0)</f>
        <v>0</v>
      </c>
      <c r="BF219" s="115">
        <f>IF($U$219="snížená",$N$219,0)</f>
        <v>0</v>
      </c>
      <c r="BG219" s="115">
        <f>IF($U$219="zákl. přenesená",$N$219,0)</f>
        <v>0</v>
      </c>
      <c r="BH219" s="115">
        <f>IF($U$219="sníž. přenesená",$N$219,0)</f>
        <v>0</v>
      </c>
      <c r="BI219" s="115">
        <f>IF($U$219="nulová",$N$219,0)</f>
        <v>0</v>
      </c>
      <c r="BJ219" s="6" t="s">
        <v>19</v>
      </c>
      <c r="BK219" s="115">
        <f>ROUND($L$219*$K$219,2)</f>
        <v>0</v>
      </c>
      <c r="BL219" s="6" t="s">
        <v>165</v>
      </c>
      <c r="BM219" s="6" t="s">
        <v>364</v>
      </c>
    </row>
    <row r="220" spans="2:65" s="6" customFormat="1" ht="18.75" customHeight="1" x14ac:dyDescent="0.3">
      <c r="B220" s="122"/>
      <c r="E220" s="123"/>
      <c r="F220" s="199" t="s">
        <v>365</v>
      </c>
      <c r="G220" s="200"/>
      <c r="H220" s="200"/>
      <c r="I220" s="200"/>
      <c r="K220" s="123"/>
      <c r="R220" s="124"/>
      <c r="T220" s="125"/>
      <c r="AA220" s="126"/>
      <c r="AT220" s="123" t="s">
        <v>174</v>
      </c>
      <c r="AU220" s="123" t="s">
        <v>89</v>
      </c>
      <c r="AV220" s="123" t="s">
        <v>19</v>
      </c>
      <c r="AW220" s="123" t="s">
        <v>138</v>
      </c>
      <c r="AX220" s="123" t="s">
        <v>75</v>
      </c>
      <c r="AY220" s="123" t="s">
        <v>166</v>
      </c>
    </row>
    <row r="221" spans="2:65" s="6" customFormat="1" ht="18.75" customHeight="1" x14ac:dyDescent="0.3">
      <c r="B221" s="116"/>
      <c r="E221" s="117"/>
      <c r="F221" s="190" t="s">
        <v>366</v>
      </c>
      <c r="G221" s="191"/>
      <c r="H221" s="191"/>
      <c r="I221" s="191"/>
      <c r="K221" s="118">
        <v>202.852</v>
      </c>
      <c r="R221" s="119"/>
      <c r="T221" s="120"/>
      <c r="AA221" s="121"/>
      <c r="AT221" s="117" t="s">
        <v>174</v>
      </c>
      <c r="AU221" s="117" t="s">
        <v>89</v>
      </c>
      <c r="AV221" s="117" t="s">
        <v>89</v>
      </c>
      <c r="AW221" s="117" t="s">
        <v>138</v>
      </c>
      <c r="AX221" s="117" t="s">
        <v>19</v>
      </c>
      <c r="AY221" s="117" t="s">
        <v>166</v>
      </c>
    </row>
    <row r="222" spans="2:65" s="6" customFormat="1" ht="27" customHeight="1" x14ac:dyDescent="0.3">
      <c r="B222" s="19"/>
      <c r="C222" s="108" t="s">
        <v>367</v>
      </c>
      <c r="D222" s="108" t="s">
        <v>167</v>
      </c>
      <c r="E222" s="109" t="s">
        <v>368</v>
      </c>
      <c r="F222" s="192" t="s">
        <v>369</v>
      </c>
      <c r="G222" s="193"/>
      <c r="H222" s="193"/>
      <c r="I222" s="193"/>
      <c r="J222" s="110" t="s">
        <v>87</v>
      </c>
      <c r="K222" s="111">
        <v>748</v>
      </c>
      <c r="L222" s="194"/>
      <c r="M222" s="193"/>
      <c r="N222" s="194">
        <f>ROUND($L$222*$K$222,2)</f>
        <v>0</v>
      </c>
      <c r="O222" s="193"/>
      <c r="P222" s="193"/>
      <c r="Q222" s="193"/>
      <c r="R222" s="20"/>
      <c r="T222" s="112"/>
      <c r="U222" s="26" t="s">
        <v>40</v>
      </c>
      <c r="V222" s="113">
        <v>0.83099999999999996</v>
      </c>
      <c r="W222" s="113">
        <f>$V$222*$K$222</f>
        <v>621.58799999999997</v>
      </c>
      <c r="X222" s="113">
        <v>6.2199999999999998E-3</v>
      </c>
      <c r="Y222" s="113">
        <f>$X$222*$K$222</f>
        <v>4.6525600000000003</v>
      </c>
      <c r="Z222" s="113">
        <v>0</v>
      </c>
      <c r="AA222" s="114">
        <f>$Z$222*$K$222</f>
        <v>0</v>
      </c>
      <c r="AR222" s="6" t="s">
        <v>165</v>
      </c>
      <c r="AT222" s="6" t="s">
        <v>167</v>
      </c>
      <c r="AU222" s="6" t="s">
        <v>89</v>
      </c>
      <c r="AY222" s="6" t="s">
        <v>166</v>
      </c>
      <c r="BE222" s="115">
        <f>IF($U$222="základní",$N$222,0)</f>
        <v>0</v>
      </c>
      <c r="BF222" s="115">
        <f>IF($U$222="snížená",$N$222,0)</f>
        <v>0</v>
      </c>
      <c r="BG222" s="115">
        <f>IF($U$222="zákl. přenesená",$N$222,0)</f>
        <v>0</v>
      </c>
      <c r="BH222" s="115">
        <f>IF($U$222="sníž. přenesená",$N$222,0)</f>
        <v>0</v>
      </c>
      <c r="BI222" s="115">
        <f>IF($U$222="nulová",$N$222,0)</f>
        <v>0</v>
      </c>
      <c r="BJ222" s="6" t="s">
        <v>19</v>
      </c>
      <c r="BK222" s="115">
        <f>ROUND($L$222*$K$222,2)</f>
        <v>0</v>
      </c>
      <c r="BL222" s="6" t="s">
        <v>165</v>
      </c>
      <c r="BM222" s="6" t="s">
        <v>370</v>
      </c>
    </row>
    <row r="223" spans="2:65" s="6" customFormat="1" ht="18.75" customHeight="1" x14ac:dyDescent="0.3">
      <c r="B223" s="122"/>
      <c r="E223" s="123"/>
      <c r="F223" s="199" t="s">
        <v>371</v>
      </c>
      <c r="G223" s="200"/>
      <c r="H223" s="200"/>
      <c r="I223" s="200"/>
      <c r="K223" s="123"/>
      <c r="R223" s="124"/>
      <c r="T223" s="125"/>
      <c r="AA223" s="126"/>
      <c r="AT223" s="123" t="s">
        <v>174</v>
      </c>
      <c r="AU223" s="123" t="s">
        <v>89</v>
      </c>
      <c r="AV223" s="123" t="s">
        <v>19</v>
      </c>
      <c r="AW223" s="123" t="s">
        <v>138</v>
      </c>
      <c r="AX223" s="123" t="s">
        <v>75</v>
      </c>
      <c r="AY223" s="123" t="s">
        <v>166</v>
      </c>
    </row>
    <row r="224" spans="2:65" s="6" customFormat="1" ht="18.75" customHeight="1" x14ac:dyDescent="0.3">
      <c r="B224" s="116"/>
      <c r="E224" s="117" t="s">
        <v>103</v>
      </c>
      <c r="F224" s="190" t="s">
        <v>372</v>
      </c>
      <c r="G224" s="191"/>
      <c r="H224" s="191"/>
      <c r="I224" s="191"/>
      <c r="K224" s="118">
        <v>748</v>
      </c>
      <c r="R224" s="119"/>
      <c r="T224" s="120"/>
      <c r="AA224" s="121"/>
      <c r="AT224" s="117" t="s">
        <v>174</v>
      </c>
      <c r="AU224" s="117" t="s">
        <v>89</v>
      </c>
      <c r="AV224" s="117" t="s">
        <v>89</v>
      </c>
      <c r="AW224" s="117" t="s">
        <v>138</v>
      </c>
      <c r="AX224" s="117" t="s">
        <v>19</v>
      </c>
      <c r="AY224" s="117" t="s">
        <v>166</v>
      </c>
    </row>
    <row r="225" spans="2:65" s="6" customFormat="1" ht="27" customHeight="1" x14ac:dyDescent="0.3">
      <c r="B225" s="19"/>
      <c r="C225" s="108" t="s">
        <v>373</v>
      </c>
      <c r="D225" s="108" t="s">
        <v>167</v>
      </c>
      <c r="E225" s="109" t="s">
        <v>374</v>
      </c>
      <c r="F225" s="192" t="s">
        <v>375</v>
      </c>
      <c r="G225" s="193"/>
      <c r="H225" s="193"/>
      <c r="I225" s="193"/>
      <c r="J225" s="110" t="s">
        <v>87</v>
      </c>
      <c r="K225" s="111">
        <v>748</v>
      </c>
      <c r="L225" s="194"/>
      <c r="M225" s="193"/>
      <c r="N225" s="194">
        <f>ROUND($L$225*$K$225,2)</f>
        <v>0</v>
      </c>
      <c r="O225" s="193"/>
      <c r="P225" s="193"/>
      <c r="Q225" s="193"/>
      <c r="R225" s="20"/>
      <c r="T225" s="112"/>
      <c r="U225" s="26" t="s">
        <v>40</v>
      </c>
      <c r="V225" s="113">
        <v>0.35599999999999998</v>
      </c>
      <c r="W225" s="113">
        <f>$V$225*$K$225</f>
        <v>266.28800000000001</v>
      </c>
      <c r="X225" s="113">
        <v>0</v>
      </c>
      <c r="Y225" s="113">
        <f>$X$225*$K$225</f>
        <v>0</v>
      </c>
      <c r="Z225" s="113">
        <v>0</v>
      </c>
      <c r="AA225" s="114">
        <f>$Z$225*$K$225</f>
        <v>0</v>
      </c>
      <c r="AR225" s="6" t="s">
        <v>165</v>
      </c>
      <c r="AT225" s="6" t="s">
        <v>167</v>
      </c>
      <c r="AU225" s="6" t="s">
        <v>89</v>
      </c>
      <c r="AY225" s="6" t="s">
        <v>166</v>
      </c>
      <c r="BE225" s="115">
        <f>IF($U$225="základní",$N$225,0)</f>
        <v>0</v>
      </c>
      <c r="BF225" s="115">
        <f>IF($U$225="snížená",$N$225,0)</f>
        <v>0</v>
      </c>
      <c r="BG225" s="115">
        <f>IF($U$225="zákl. přenesená",$N$225,0)</f>
        <v>0</v>
      </c>
      <c r="BH225" s="115">
        <f>IF($U$225="sníž. přenesená",$N$225,0)</f>
        <v>0</v>
      </c>
      <c r="BI225" s="115">
        <f>IF($U$225="nulová",$N$225,0)</f>
        <v>0</v>
      </c>
      <c r="BJ225" s="6" t="s">
        <v>19</v>
      </c>
      <c r="BK225" s="115">
        <f>ROUND($L$225*$K$225,2)</f>
        <v>0</v>
      </c>
      <c r="BL225" s="6" t="s">
        <v>165</v>
      </c>
      <c r="BM225" s="6" t="s">
        <v>376</v>
      </c>
    </row>
    <row r="226" spans="2:65" s="6" customFormat="1" ht="18.75" customHeight="1" x14ac:dyDescent="0.3">
      <c r="B226" s="122"/>
      <c r="E226" s="123"/>
      <c r="F226" s="199" t="s">
        <v>371</v>
      </c>
      <c r="G226" s="200"/>
      <c r="H226" s="200"/>
      <c r="I226" s="200"/>
      <c r="K226" s="123"/>
      <c r="R226" s="124"/>
      <c r="T226" s="125"/>
      <c r="AA226" s="126"/>
      <c r="AT226" s="123" t="s">
        <v>174</v>
      </c>
      <c r="AU226" s="123" t="s">
        <v>89</v>
      </c>
      <c r="AV226" s="123" t="s">
        <v>19</v>
      </c>
      <c r="AW226" s="123" t="s">
        <v>138</v>
      </c>
      <c r="AX226" s="123" t="s">
        <v>75</v>
      </c>
      <c r="AY226" s="123" t="s">
        <v>166</v>
      </c>
    </row>
    <row r="227" spans="2:65" s="6" customFormat="1" ht="18.75" customHeight="1" x14ac:dyDescent="0.3">
      <c r="B227" s="116"/>
      <c r="E227" s="117"/>
      <c r="F227" s="190" t="s">
        <v>103</v>
      </c>
      <c r="G227" s="191"/>
      <c r="H227" s="191"/>
      <c r="I227" s="191"/>
      <c r="K227" s="118">
        <v>748</v>
      </c>
      <c r="R227" s="119"/>
      <c r="T227" s="120"/>
      <c r="AA227" s="121"/>
      <c r="AT227" s="117" t="s">
        <v>174</v>
      </c>
      <c r="AU227" s="117" t="s">
        <v>89</v>
      </c>
      <c r="AV227" s="117" t="s">
        <v>89</v>
      </c>
      <c r="AW227" s="117" t="s">
        <v>138</v>
      </c>
      <c r="AX227" s="117" t="s">
        <v>19</v>
      </c>
      <c r="AY227" s="117" t="s">
        <v>166</v>
      </c>
    </row>
    <row r="228" spans="2:65" s="6" customFormat="1" ht="27" customHeight="1" x14ac:dyDescent="0.3">
      <c r="B228" s="19"/>
      <c r="C228" s="108" t="s">
        <v>377</v>
      </c>
      <c r="D228" s="108" t="s">
        <v>167</v>
      </c>
      <c r="E228" s="109" t="s">
        <v>378</v>
      </c>
      <c r="F228" s="192" t="s">
        <v>379</v>
      </c>
      <c r="G228" s="193"/>
      <c r="H228" s="193"/>
      <c r="I228" s="193"/>
      <c r="J228" s="110" t="s">
        <v>87</v>
      </c>
      <c r="K228" s="111">
        <v>820.02</v>
      </c>
      <c r="L228" s="194"/>
      <c r="M228" s="193"/>
      <c r="N228" s="194">
        <f>ROUND($L$228*$K$228,2)</f>
        <v>0</v>
      </c>
      <c r="O228" s="193"/>
      <c r="P228" s="193"/>
      <c r="Q228" s="193"/>
      <c r="R228" s="20"/>
      <c r="T228" s="112"/>
      <c r="U228" s="26" t="s">
        <v>40</v>
      </c>
      <c r="V228" s="113">
        <v>0.158</v>
      </c>
      <c r="W228" s="113">
        <f>$V$228*$K$228</f>
        <v>129.56316000000001</v>
      </c>
      <c r="X228" s="113">
        <v>0</v>
      </c>
      <c r="Y228" s="113">
        <f>$X$228*$K$228</f>
        <v>0</v>
      </c>
      <c r="Z228" s="113">
        <v>0</v>
      </c>
      <c r="AA228" s="114">
        <f>$Z$228*$K$228</f>
        <v>0</v>
      </c>
      <c r="AR228" s="6" t="s">
        <v>165</v>
      </c>
      <c r="AT228" s="6" t="s">
        <v>167</v>
      </c>
      <c r="AU228" s="6" t="s">
        <v>89</v>
      </c>
      <c r="AY228" s="6" t="s">
        <v>166</v>
      </c>
      <c r="BE228" s="115">
        <f>IF($U$228="základní",$N$228,0)</f>
        <v>0</v>
      </c>
      <c r="BF228" s="115">
        <f>IF($U$228="snížená",$N$228,0)</f>
        <v>0</v>
      </c>
      <c r="BG228" s="115">
        <f>IF($U$228="zákl. přenesená",$N$228,0)</f>
        <v>0</v>
      </c>
      <c r="BH228" s="115">
        <f>IF($U$228="sníž. přenesená",$N$228,0)</f>
        <v>0</v>
      </c>
      <c r="BI228" s="115">
        <f>IF($U$228="nulová",$N$228,0)</f>
        <v>0</v>
      </c>
      <c r="BJ228" s="6" t="s">
        <v>19</v>
      </c>
      <c r="BK228" s="115">
        <f>ROUND($L$228*$K$228,2)</f>
        <v>0</v>
      </c>
      <c r="BL228" s="6" t="s">
        <v>165</v>
      </c>
      <c r="BM228" s="6" t="s">
        <v>380</v>
      </c>
    </row>
    <row r="229" spans="2:65" s="6" customFormat="1" ht="18.75" customHeight="1" x14ac:dyDescent="0.3">
      <c r="B229" s="122"/>
      <c r="E229" s="123"/>
      <c r="F229" s="199" t="s">
        <v>371</v>
      </c>
      <c r="G229" s="200"/>
      <c r="H229" s="200"/>
      <c r="I229" s="200"/>
      <c r="K229" s="123"/>
      <c r="R229" s="124"/>
      <c r="T229" s="125"/>
      <c r="AA229" s="126"/>
      <c r="AT229" s="123" t="s">
        <v>174</v>
      </c>
      <c r="AU229" s="123" t="s">
        <v>89</v>
      </c>
      <c r="AV229" s="123" t="s">
        <v>19</v>
      </c>
      <c r="AW229" s="123" t="s">
        <v>138</v>
      </c>
      <c r="AX229" s="123" t="s">
        <v>75</v>
      </c>
      <c r="AY229" s="123" t="s">
        <v>166</v>
      </c>
    </row>
    <row r="230" spans="2:65" s="6" customFormat="1" ht="18.75" customHeight="1" x14ac:dyDescent="0.3">
      <c r="B230" s="116"/>
      <c r="E230" s="117"/>
      <c r="F230" s="190" t="s">
        <v>381</v>
      </c>
      <c r="G230" s="191"/>
      <c r="H230" s="191"/>
      <c r="I230" s="191"/>
      <c r="K230" s="118">
        <v>1459.92</v>
      </c>
      <c r="R230" s="119"/>
      <c r="T230" s="120"/>
      <c r="AA230" s="121"/>
      <c r="AT230" s="117" t="s">
        <v>174</v>
      </c>
      <c r="AU230" s="117" t="s">
        <v>89</v>
      </c>
      <c r="AV230" s="117" t="s">
        <v>89</v>
      </c>
      <c r="AW230" s="117" t="s">
        <v>138</v>
      </c>
      <c r="AX230" s="117" t="s">
        <v>75</v>
      </c>
      <c r="AY230" s="117" t="s">
        <v>166</v>
      </c>
    </row>
    <row r="231" spans="2:65" s="6" customFormat="1" ht="18.75" customHeight="1" x14ac:dyDescent="0.3">
      <c r="B231" s="116"/>
      <c r="E231" s="117"/>
      <c r="F231" s="190" t="s">
        <v>382</v>
      </c>
      <c r="G231" s="191"/>
      <c r="H231" s="191"/>
      <c r="I231" s="191"/>
      <c r="K231" s="118">
        <v>103.6</v>
      </c>
      <c r="R231" s="119"/>
      <c r="T231" s="120"/>
      <c r="AA231" s="121"/>
      <c r="AT231" s="117" t="s">
        <v>174</v>
      </c>
      <c r="AU231" s="117" t="s">
        <v>89</v>
      </c>
      <c r="AV231" s="117" t="s">
        <v>89</v>
      </c>
      <c r="AW231" s="117" t="s">
        <v>138</v>
      </c>
      <c r="AX231" s="117" t="s">
        <v>75</v>
      </c>
      <c r="AY231" s="117" t="s">
        <v>166</v>
      </c>
    </row>
    <row r="232" spans="2:65" s="6" customFormat="1" ht="18.75" customHeight="1" x14ac:dyDescent="0.3">
      <c r="B232" s="116"/>
      <c r="E232" s="117"/>
      <c r="F232" s="190" t="s">
        <v>383</v>
      </c>
      <c r="G232" s="191"/>
      <c r="H232" s="191"/>
      <c r="I232" s="191"/>
      <c r="K232" s="118">
        <v>4.5</v>
      </c>
      <c r="R232" s="119"/>
      <c r="T232" s="120"/>
      <c r="AA232" s="121"/>
      <c r="AT232" s="117" t="s">
        <v>174</v>
      </c>
      <c r="AU232" s="117" t="s">
        <v>89</v>
      </c>
      <c r="AV232" s="117" t="s">
        <v>89</v>
      </c>
      <c r="AW232" s="117" t="s">
        <v>138</v>
      </c>
      <c r="AX232" s="117" t="s">
        <v>75</v>
      </c>
      <c r="AY232" s="117" t="s">
        <v>166</v>
      </c>
    </row>
    <row r="233" spans="2:65" s="6" customFormat="1" ht="18.75" customHeight="1" x14ac:dyDescent="0.3">
      <c r="B233" s="116"/>
      <c r="E233" s="117"/>
      <c r="F233" s="190" t="s">
        <v>384</v>
      </c>
      <c r="G233" s="191"/>
      <c r="H233" s="191"/>
      <c r="I233" s="191"/>
      <c r="K233" s="118">
        <v>-748</v>
      </c>
      <c r="R233" s="119"/>
      <c r="T233" s="120"/>
      <c r="AA233" s="121"/>
      <c r="AT233" s="117" t="s">
        <v>174</v>
      </c>
      <c r="AU233" s="117" t="s">
        <v>89</v>
      </c>
      <c r="AV233" s="117" t="s">
        <v>89</v>
      </c>
      <c r="AW233" s="117" t="s">
        <v>138</v>
      </c>
      <c r="AX233" s="117" t="s">
        <v>75</v>
      </c>
      <c r="AY233" s="117" t="s">
        <v>166</v>
      </c>
    </row>
    <row r="234" spans="2:65" s="6" customFormat="1" ht="18.75" customHeight="1" x14ac:dyDescent="0.3">
      <c r="B234" s="127"/>
      <c r="E234" s="128"/>
      <c r="F234" s="197" t="s">
        <v>360</v>
      </c>
      <c r="G234" s="198"/>
      <c r="H234" s="198"/>
      <c r="I234" s="198"/>
      <c r="K234" s="129">
        <v>820.02</v>
      </c>
      <c r="R234" s="130"/>
      <c r="T234" s="131"/>
      <c r="AA234" s="132"/>
      <c r="AT234" s="128" t="s">
        <v>174</v>
      </c>
      <c r="AU234" s="128" t="s">
        <v>89</v>
      </c>
      <c r="AV234" s="128" t="s">
        <v>165</v>
      </c>
      <c r="AW234" s="128" t="s">
        <v>138</v>
      </c>
      <c r="AX234" s="128" t="s">
        <v>19</v>
      </c>
      <c r="AY234" s="128" t="s">
        <v>166</v>
      </c>
    </row>
    <row r="235" spans="2:65" s="6" customFormat="1" ht="27" customHeight="1" x14ac:dyDescent="0.3">
      <c r="B235" s="19"/>
      <c r="C235" s="108" t="s">
        <v>385</v>
      </c>
      <c r="D235" s="108" t="s">
        <v>167</v>
      </c>
      <c r="E235" s="109" t="s">
        <v>386</v>
      </c>
      <c r="F235" s="192" t="s">
        <v>387</v>
      </c>
      <c r="G235" s="193"/>
      <c r="H235" s="193"/>
      <c r="I235" s="193"/>
      <c r="J235" s="110" t="s">
        <v>92</v>
      </c>
      <c r="K235" s="111">
        <v>1014.258</v>
      </c>
      <c r="L235" s="194"/>
      <c r="M235" s="193"/>
      <c r="N235" s="194">
        <f>ROUND($L$235*$K$235,2)</f>
        <v>0</v>
      </c>
      <c r="O235" s="193"/>
      <c r="P235" s="193"/>
      <c r="Q235" s="193"/>
      <c r="R235" s="20"/>
      <c r="T235" s="112"/>
      <c r="U235" s="26" t="s">
        <v>40</v>
      </c>
      <c r="V235" s="113">
        <v>0.51900000000000002</v>
      </c>
      <c r="W235" s="113">
        <f>$V$235*$K$235</f>
        <v>526.399902</v>
      </c>
      <c r="X235" s="113">
        <v>0</v>
      </c>
      <c r="Y235" s="113">
        <f>$X$235*$K$235</f>
        <v>0</v>
      </c>
      <c r="Z235" s="113">
        <v>0</v>
      </c>
      <c r="AA235" s="114">
        <f>$Z$235*$K$235</f>
        <v>0</v>
      </c>
      <c r="AR235" s="6" t="s">
        <v>165</v>
      </c>
      <c r="AT235" s="6" t="s">
        <v>167</v>
      </c>
      <c r="AU235" s="6" t="s">
        <v>89</v>
      </c>
      <c r="AY235" s="6" t="s">
        <v>166</v>
      </c>
      <c r="BE235" s="115">
        <f>IF($U$235="základní",$N$235,0)</f>
        <v>0</v>
      </c>
      <c r="BF235" s="115">
        <f>IF($U$235="snížená",$N$235,0)</f>
        <v>0</v>
      </c>
      <c r="BG235" s="115">
        <f>IF($U$235="zákl. přenesená",$N$235,0)</f>
        <v>0</v>
      </c>
      <c r="BH235" s="115">
        <f>IF($U$235="sníž. přenesená",$N$235,0)</f>
        <v>0</v>
      </c>
      <c r="BI235" s="115">
        <f>IF($U$235="nulová",$N$235,0)</f>
        <v>0</v>
      </c>
      <c r="BJ235" s="6" t="s">
        <v>19</v>
      </c>
      <c r="BK235" s="115">
        <f>ROUND($L$235*$K$235,2)</f>
        <v>0</v>
      </c>
      <c r="BL235" s="6" t="s">
        <v>165</v>
      </c>
      <c r="BM235" s="6" t="s">
        <v>388</v>
      </c>
    </row>
    <row r="236" spans="2:65" s="6" customFormat="1" ht="18.75" customHeight="1" x14ac:dyDescent="0.3">
      <c r="B236" s="122"/>
      <c r="E236" s="123"/>
      <c r="F236" s="199" t="s">
        <v>389</v>
      </c>
      <c r="G236" s="200"/>
      <c r="H236" s="200"/>
      <c r="I236" s="200"/>
      <c r="K236" s="123"/>
      <c r="R236" s="124"/>
      <c r="T236" s="125"/>
      <c r="AA236" s="126"/>
      <c r="AT236" s="123" t="s">
        <v>174</v>
      </c>
      <c r="AU236" s="123" t="s">
        <v>89</v>
      </c>
      <c r="AV236" s="123" t="s">
        <v>19</v>
      </c>
      <c r="AW236" s="123" t="s">
        <v>138</v>
      </c>
      <c r="AX236" s="123" t="s">
        <v>75</v>
      </c>
      <c r="AY236" s="123" t="s">
        <v>166</v>
      </c>
    </row>
    <row r="237" spans="2:65" s="6" customFormat="1" ht="18.75" customHeight="1" x14ac:dyDescent="0.3">
      <c r="B237" s="116"/>
      <c r="E237" s="117"/>
      <c r="F237" s="190" t="s">
        <v>90</v>
      </c>
      <c r="G237" s="191"/>
      <c r="H237" s="191"/>
      <c r="I237" s="191"/>
      <c r="K237" s="118">
        <v>1014.258</v>
      </c>
      <c r="R237" s="119"/>
      <c r="T237" s="120"/>
      <c r="AA237" s="121"/>
      <c r="AT237" s="117" t="s">
        <v>174</v>
      </c>
      <c r="AU237" s="117" t="s">
        <v>89</v>
      </c>
      <c r="AV237" s="117" t="s">
        <v>89</v>
      </c>
      <c r="AW237" s="117" t="s">
        <v>138</v>
      </c>
      <c r="AX237" s="117" t="s">
        <v>19</v>
      </c>
      <c r="AY237" s="117" t="s">
        <v>166</v>
      </c>
    </row>
    <row r="238" spans="2:65" s="6" customFormat="1" ht="27" customHeight="1" x14ac:dyDescent="0.3">
      <c r="B238" s="19"/>
      <c r="C238" s="108" t="s">
        <v>390</v>
      </c>
      <c r="D238" s="108" t="s">
        <v>167</v>
      </c>
      <c r="E238" s="109" t="s">
        <v>391</v>
      </c>
      <c r="F238" s="192" t="s">
        <v>392</v>
      </c>
      <c r="G238" s="193"/>
      <c r="H238" s="193"/>
      <c r="I238" s="193"/>
      <c r="J238" s="110" t="s">
        <v>92</v>
      </c>
      <c r="K238" s="111">
        <v>979.298</v>
      </c>
      <c r="L238" s="194"/>
      <c r="M238" s="193"/>
      <c r="N238" s="194">
        <f>ROUND($L$238*$K$238,2)</f>
        <v>0</v>
      </c>
      <c r="O238" s="193"/>
      <c r="P238" s="193"/>
      <c r="Q238" s="193"/>
      <c r="R238" s="20"/>
      <c r="T238" s="112"/>
      <c r="U238" s="26" t="s">
        <v>40</v>
      </c>
      <c r="V238" s="113">
        <v>8.3000000000000004E-2</v>
      </c>
      <c r="W238" s="113">
        <f>$V$238*$K$238</f>
        <v>81.281734</v>
      </c>
      <c r="X238" s="113">
        <v>0</v>
      </c>
      <c r="Y238" s="113">
        <f>$X$238*$K$238</f>
        <v>0</v>
      </c>
      <c r="Z238" s="113">
        <v>0</v>
      </c>
      <c r="AA238" s="114">
        <f>$Z$238*$K$238</f>
        <v>0</v>
      </c>
      <c r="AR238" s="6" t="s">
        <v>165</v>
      </c>
      <c r="AT238" s="6" t="s">
        <v>167</v>
      </c>
      <c r="AU238" s="6" t="s">
        <v>89</v>
      </c>
      <c r="AY238" s="6" t="s">
        <v>166</v>
      </c>
      <c r="BE238" s="115">
        <f>IF($U$238="základní",$N$238,0)</f>
        <v>0</v>
      </c>
      <c r="BF238" s="115">
        <f>IF($U$238="snížená",$N$238,0)</f>
        <v>0</v>
      </c>
      <c r="BG238" s="115">
        <f>IF($U$238="zákl. přenesená",$N$238,0)</f>
        <v>0</v>
      </c>
      <c r="BH238" s="115">
        <f>IF($U$238="sníž. přenesená",$N$238,0)</f>
        <v>0</v>
      </c>
      <c r="BI238" s="115">
        <f>IF($U$238="nulová",$N$238,0)</f>
        <v>0</v>
      </c>
      <c r="BJ238" s="6" t="s">
        <v>19</v>
      </c>
      <c r="BK238" s="115">
        <f>ROUND($L$238*$K$238,2)</f>
        <v>0</v>
      </c>
      <c r="BL238" s="6" t="s">
        <v>165</v>
      </c>
      <c r="BM238" s="6" t="s">
        <v>393</v>
      </c>
    </row>
    <row r="239" spans="2:65" s="6" customFormat="1" ht="32.25" customHeight="1" x14ac:dyDescent="0.3">
      <c r="B239" s="116"/>
      <c r="E239" s="117" t="s">
        <v>106</v>
      </c>
      <c r="F239" s="190" t="s">
        <v>394</v>
      </c>
      <c r="G239" s="191"/>
      <c r="H239" s="191"/>
      <c r="I239" s="191"/>
      <c r="K239" s="118">
        <v>979.298</v>
      </c>
      <c r="R239" s="119"/>
      <c r="T239" s="120"/>
      <c r="AA239" s="121"/>
      <c r="AT239" s="117" t="s">
        <v>174</v>
      </c>
      <c r="AU239" s="117" t="s">
        <v>89</v>
      </c>
      <c r="AV239" s="117" t="s">
        <v>89</v>
      </c>
      <c r="AW239" s="117" t="s">
        <v>138</v>
      </c>
      <c r="AX239" s="117" t="s">
        <v>19</v>
      </c>
      <c r="AY239" s="117" t="s">
        <v>166</v>
      </c>
    </row>
    <row r="240" spans="2:65" s="6" customFormat="1" ht="27" customHeight="1" x14ac:dyDescent="0.3">
      <c r="B240" s="19"/>
      <c r="C240" s="108" t="s">
        <v>395</v>
      </c>
      <c r="D240" s="108" t="s">
        <v>167</v>
      </c>
      <c r="E240" s="109" t="s">
        <v>396</v>
      </c>
      <c r="F240" s="192" t="s">
        <v>397</v>
      </c>
      <c r="G240" s="193"/>
      <c r="H240" s="193"/>
      <c r="I240" s="193"/>
      <c r="J240" s="110" t="s">
        <v>92</v>
      </c>
      <c r="K240" s="111">
        <v>468.54</v>
      </c>
      <c r="L240" s="194"/>
      <c r="M240" s="193"/>
      <c r="N240" s="194">
        <f>ROUND($L$240*$K$240,2)</f>
        <v>0</v>
      </c>
      <c r="O240" s="193"/>
      <c r="P240" s="193"/>
      <c r="Q240" s="193"/>
      <c r="R240" s="20"/>
      <c r="T240" s="112"/>
      <c r="U240" s="26" t="s">
        <v>40</v>
      </c>
      <c r="V240" s="113">
        <v>0.29899999999999999</v>
      </c>
      <c r="W240" s="113">
        <f>$V$240*$K$240</f>
        <v>140.09345999999999</v>
      </c>
      <c r="X240" s="113">
        <v>0</v>
      </c>
      <c r="Y240" s="113">
        <f>$X$240*$K$240</f>
        <v>0</v>
      </c>
      <c r="Z240" s="113">
        <v>0</v>
      </c>
      <c r="AA240" s="114">
        <f>$Z$240*$K$240</f>
        <v>0</v>
      </c>
      <c r="AR240" s="6" t="s">
        <v>165</v>
      </c>
      <c r="AT240" s="6" t="s">
        <v>167</v>
      </c>
      <c r="AU240" s="6" t="s">
        <v>89</v>
      </c>
      <c r="AY240" s="6" t="s">
        <v>166</v>
      </c>
      <c r="BE240" s="115">
        <f>IF($U$240="základní",$N$240,0)</f>
        <v>0</v>
      </c>
      <c r="BF240" s="115">
        <f>IF($U$240="snížená",$N$240,0)</f>
        <v>0</v>
      </c>
      <c r="BG240" s="115">
        <f>IF($U$240="zákl. přenesená",$N$240,0)</f>
        <v>0</v>
      </c>
      <c r="BH240" s="115">
        <f>IF($U$240="sníž. přenesená",$N$240,0)</f>
        <v>0</v>
      </c>
      <c r="BI240" s="115">
        <f>IF($U$240="nulová",$N$240,0)</f>
        <v>0</v>
      </c>
      <c r="BJ240" s="6" t="s">
        <v>19</v>
      </c>
      <c r="BK240" s="115">
        <f>ROUND($L$240*$K$240,2)</f>
        <v>0</v>
      </c>
      <c r="BL240" s="6" t="s">
        <v>165</v>
      </c>
      <c r="BM240" s="6" t="s">
        <v>398</v>
      </c>
    </row>
    <row r="241" spans="2:65" s="6" customFormat="1" ht="18.75" customHeight="1" x14ac:dyDescent="0.3">
      <c r="B241" s="122"/>
      <c r="E241" s="123"/>
      <c r="F241" s="199" t="s">
        <v>399</v>
      </c>
      <c r="G241" s="200"/>
      <c r="H241" s="200"/>
      <c r="I241" s="200"/>
      <c r="K241" s="123"/>
      <c r="R241" s="124"/>
      <c r="T241" s="125"/>
      <c r="AA241" s="126"/>
      <c r="AT241" s="123" t="s">
        <v>174</v>
      </c>
      <c r="AU241" s="123" t="s">
        <v>89</v>
      </c>
      <c r="AV241" s="123" t="s">
        <v>19</v>
      </c>
      <c r="AW241" s="123" t="s">
        <v>138</v>
      </c>
      <c r="AX241" s="123" t="s">
        <v>75</v>
      </c>
      <c r="AY241" s="123" t="s">
        <v>166</v>
      </c>
    </row>
    <row r="242" spans="2:65" s="6" customFormat="1" ht="18.75" customHeight="1" x14ac:dyDescent="0.3">
      <c r="B242" s="116"/>
      <c r="E242" s="117" t="s">
        <v>109</v>
      </c>
      <c r="F242" s="190" t="s">
        <v>400</v>
      </c>
      <c r="G242" s="191"/>
      <c r="H242" s="191"/>
      <c r="I242" s="191"/>
      <c r="K242" s="118">
        <v>468.54</v>
      </c>
      <c r="R242" s="119"/>
      <c r="T242" s="120"/>
      <c r="AA242" s="121"/>
      <c r="AT242" s="117" t="s">
        <v>174</v>
      </c>
      <c r="AU242" s="117" t="s">
        <v>89</v>
      </c>
      <c r="AV242" s="117" t="s">
        <v>89</v>
      </c>
      <c r="AW242" s="117" t="s">
        <v>138</v>
      </c>
      <c r="AX242" s="117" t="s">
        <v>19</v>
      </c>
      <c r="AY242" s="117" t="s">
        <v>166</v>
      </c>
    </row>
    <row r="243" spans="2:65" s="6" customFormat="1" ht="15.75" customHeight="1" x14ac:dyDescent="0.3">
      <c r="B243" s="19"/>
      <c r="C243" s="133" t="s">
        <v>401</v>
      </c>
      <c r="D243" s="133" t="s">
        <v>402</v>
      </c>
      <c r="E243" s="134" t="s">
        <v>403</v>
      </c>
      <c r="F243" s="201" t="s">
        <v>404</v>
      </c>
      <c r="G243" s="202"/>
      <c r="H243" s="202"/>
      <c r="I243" s="202"/>
      <c r="J243" s="135" t="s">
        <v>405</v>
      </c>
      <c r="K243" s="136">
        <v>638.08799999999997</v>
      </c>
      <c r="L243" s="203"/>
      <c r="M243" s="202"/>
      <c r="N243" s="203">
        <f>ROUND($L$243*$K$243,2)</f>
        <v>0</v>
      </c>
      <c r="O243" s="193"/>
      <c r="P243" s="193"/>
      <c r="Q243" s="193"/>
      <c r="R243" s="20"/>
      <c r="T243" s="112"/>
      <c r="U243" s="26" t="s">
        <v>40</v>
      </c>
      <c r="V243" s="113">
        <v>0</v>
      </c>
      <c r="W243" s="113">
        <f>$V$243*$K$243</f>
        <v>0</v>
      </c>
      <c r="X243" s="113">
        <v>1</v>
      </c>
      <c r="Y243" s="113">
        <f>$X$243*$K$243</f>
        <v>638.08799999999997</v>
      </c>
      <c r="Z243" s="113">
        <v>0</v>
      </c>
      <c r="AA243" s="114">
        <f>$Z$243*$K$243</f>
        <v>0</v>
      </c>
      <c r="AR243" s="6" t="s">
        <v>195</v>
      </c>
      <c r="AT243" s="6" t="s">
        <v>402</v>
      </c>
      <c r="AU243" s="6" t="s">
        <v>89</v>
      </c>
      <c r="AY243" s="6" t="s">
        <v>166</v>
      </c>
      <c r="BE243" s="115">
        <f>IF($U$243="základní",$N$243,0)</f>
        <v>0</v>
      </c>
      <c r="BF243" s="115">
        <f>IF($U$243="snížená",$N$243,0)</f>
        <v>0</v>
      </c>
      <c r="BG243" s="115">
        <f>IF($U$243="zákl. přenesená",$N$243,0)</f>
        <v>0</v>
      </c>
      <c r="BH243" s="115">
        <f>IF($U$243="sníž. přenesená",$N$243,0)</f>
        <v>0</v>
      </c>
      <c r="BI243" s="115">
        <f>IF($U$243="nulová",$N$243,0)</f>
        <v>0</v>
      </c>
      <c r="BJ243" s="6" t="s">
        <v>19</v>
      </c>
      <c r="BK243" s="115">
        <f>ROUND($L$243*$K$243,2)</f>
        <v>0</v>
      </c>
      <c r="BL243" s="6" t="s">
        <v>165</v>
      </c>
      <c r="BM243" s="6" t="s">
        <v>406</v>
      </c>
    </row>
    <row r="244" spans="2:65" s="6" customFormat="1" ht="39" customHeight="1" x14ac:dyDescent="0.3">
      <c r="B244" s="19"/>
      <c r="C244" s="108" t="s">
        <v>407</v>
      </c>
      <c r="D244" s="108" t="s">
        <v>167</v>
      </c>
      <c r="E244" s="109" t="s">
        <v>408</v>
      </c>
      <c r="F244" s="192" t="s">
        <v>409</v>
      </c>
      <c r="G244" s="193"/>
      <c r="H244" s="193"/>
      <c r="I244" s="193"/>
      <c r="J244" s="110" t="s">
        <v>92</v>
      </c>
      <c r="K244" s="111">
        <v>185.14</v>
      </c>
      <c r="L244" s="194"/>
      <c r="M244" s="193"/>
      <c r="N244" s="194">
        <f>ROUND($L$244*$K$244,2)</f>
        <v>0</v>
      </c>
      <c r="O244" s="193"/>
      <c r="P244" s="193"/>
      <c r="Q244" s="193"/>
      <c r="R244" s="20"/>
      <c r="T244" s="112"/>
      <c r="U244" s="26" t="s">
        <v>40</v>
      </c>
      <c r="V244" s="113">
        <v>1.587</v>
      </c>
      <c r="W244" s="113">
        <f>$V$244*$K$244</f>
        <v>293.81717999999995</v>
      </c>
      <c r="X244" s="113">
        <v>0</v>
      </c>
      <c r="Y244" s="113">
        <f>$X$244*$K$244</f>
        <v>0</v>
      </c>
      <c r="Z244" s="113">
        <v>0</v>
      </c>
      <c r="AA244" s="114">
        <f>$Z$244*$K$244</f>
        <v>0</v>
      </c>
      <c r="AR244" s="6" t="s">
        <v>165</v>
      </c>
      <c r="AT244" s="6" t="s">
        <v>167</v>
      </c>
      <c r="AU244" s="6" t="s">
        <v>89</v>
      </c>
      <c r="AY244" s="6" t="s">
        <v>166</v>
      </c>
      <c r="BE244" s="115">
        <f>IF($U$244="základní",$N$244,0)</f>
        <v>0</v>
      </c>
      <c r="BF244" s="115">
        <f>IF($U$244="snížená",$N$244,0)</f>
        <v>0</v>
      </c>
      <c r="BG244" s="115">
        <f>IF($U$244="zákl. přenesená",$N$244,0)</f>
        <v>0</v>
      </c>
      <c r="BH244" s="115">
        <f>IF($U$244="sníž. přenesená",$N$244,0)</f>
        <v>0</v>
      </c>
      <c r="BI244" s="115">
        <f>IF($U$244="nulová",$N$244,0)</f>
        <v>0</v>
      </c>
      <c r="BJ244" s="6" t="s">
        <v>19</v>
      </c>
      <c r="BK244" s="115">
        <f>ROUND($L$244*$K$244,2)</f>
        <v>0</v>
      </c>
      <c r="BL244" s="6" t="s">
        <v>165</v>
      </c>
      <c r="BM244" s="6" t="s">
        <v>410</v>
      </c>
    </row>
    <row r="245" spans="2:65" s="6" customFormat="1" ht="18.75" customHeight="1" x14ac:dyDescent="0.3">
      <c r="B245" s="122"/>
      <c r="E245" s="123"/>
      <c r="F245" s="199" t="s">
        <v>411</v>
      </c>
      <c r="G245" s="200"/>
      <c r="H245" s="200"/>
      <c r="I245" s="200"/>
      <c r="K245" s="123"/>
      <c r="R245" s="124"/>
      <c r="T245" s="125"/>
      <c r="AA245" s="126"/>
      <c r="AT245" s="123" t="s">
        <v>174</v>
      </c>
      <c r="AU245" s="123" t="s">
        <v>89</v>
      </c>
      <c r="AV245" s="123" t="s">
        <v>19</v>
      </c>
      <c r="AW245" s="123" t="s">
        <v>138</v>
      </c>
      <c r="AX245" s="123" t="s">
        <v>75</v>
      </c>
      <c r="AY245" s="123" t="s">
        <v>166</v>
      </c>
    </row>
    <row r="246" spans="2:65" s="6" customFormat="1" ht="18.75" customHeight="1" x14ac:dyDescent="0.3">
      <c r="B246" s="116"/>
      <c r="E246" s="117"/>
      <c r="F246" s="190" t="s">
        <v>412</v>
      </c>
      <c r="G246" s="191"/>
      <c r="H246" s="191"/>
      <c r="I246" s="191"/>
      <c r="K246" s="118">
        <v>148.81100000000001</v>
      </c>
      <c r="R246" s="119"/>
      <c r="T246" s="120"/>
      <c r="AA246" s="121"/>
      <c r="AT246" s="117" t="s">
        <v>174</v>
      </c>
      <c r="AU246" s="117" t="s">
        <v>89</v>
      </c>
      <c r="AV246" s="117" t="s">
        <v>89</v>
      </c>
      <c r="AW246" s="117" t="s">
        <v>138</v>
      </c>
      <c r="AX246" s="117" t="s">
        <v>75</v>
      </c>
      <c r="AY246" s="117" t="s">
        <v>166</v>
      </c>
    </row>
    <row r="247" spans="2:65" s="6" customFormat="1" ht="18.75" customHeight="1" x14ac:dyDescent="0.3">
      <c r="B247" s="116"/>
      <c r="E247" s="117"/>
      <c r="F247" s="190" t="s">
        <v>413</v>
      </c>
      <c r="G247" s="191"/>
      <c r="H247" s="191"/>
      <c r="I247" s="191"/>
      <c r="K247" s="118">
        <v>10.769</v>
      </c>
      <c r="R247" s="119"/>
      <c r="T247" s="120"/>
      <c r="AA247" s="121"/>
      <c r="AT247" s="117" t="s">
        <v>174</v>
      </c>
      <c r="AU247" s="117" t="s">
        <v>89</v>
      </c>
      <c r="AV247" s="117" t="s">
        <v>89</v>
      </c>
      <c r="AW247" s="117" t="s">
        <v>138</v>
      </c>
      <c r="AX247" s="117" t="s">
        <v>75</v>
      </c>
      <c r="AY247" s="117" t="s">
        <v>166</v>
      </c>
    </row>
    <row r="248" spans="2:65" s="6" customFormat="1" ht="18.75" customHeight="1" x14ac:dyDescent="0.3">
      <c r="B248" s="116"/>
      <c r="E248" s="117"/>
      <c r="F248" s="190" t="s">
        <v>414</v>
      </c>
      <c r="G248" s="191"/>
      <c r="H248" s="191"/>
      <c r="I248" s="191"/>
      <c r="K248" s="118">
        <v>25.56</v>
      </c>
      <c r="R248" s="119"/>
      <c r="T248" s="120"/>
      <c r="AA248" s="121"/>
      <c r="AT248" s="117" t="s">
        <v>174</v>
      </c>
      <c r="AU248" s="117" t="s">
        <v>89</v>
      </c>
      <c r="AV248" s="117" t="s">
        <v>89</v>
      </c>
      <c r="AW248" s="117" t="s">
        <v>138</v>
      </c>
      <c r="AX248" s="117" t="s">
        <v>75</v>
      </c>
      <c r="AY248" s="117" t="s">
        <v>166</v>
      </c>
    </row>
    <row r="249" spans="2:65" s="6" customFormat="1" ht="18.75" customHeight="1" x14ac:dyDescent="0.3">
      <c r="B249" s="127"/>
      <c r="E249" s="128" t="s">
        <v>112</v>
      </c>
      <c r="F249" s="197" t="s">
        <v>360</v>
      </c>
      <c r="G249" s="198"/>
      <c r="H249" s="198"/>
      <c r="I249" s="198"/>
      <c r="K249" s="129">
        <v>185.14</v>
      </c>
      <c r="R249" s="130"/>
      <c r="T249" s="131"/>
      <c r="AA249" s="132"/>
      <c r="AT249" s="128" t="s">
        <v>174</v>
      </c>
      <c r="AU249" s="128" t="s">
        <v>89</v>
      </c>
      <c r="AV249" s="128" t="s">
        <v>165</v>
      </c>
      <c r="AW249" s="128" t="s">
        <v>138</v>
      </c>
      <c r="AX249" s="128" t="s">
        <v>19</v>
      </c>
      <c r="AY249" s="128" t="s">
        <v>166</v>
      </c>
    </row>
    <row r="250" spans="2:65" s="6" customFormat="1" ht="15.75" customHeight="1" x14ac:dyDescent="0.3">
      <c r="B250" s="19"/>
      <c r="C250" s="133" t="s">
        <v>415</v>
      </c>
      <c r="D250" s="133" t="s">
        <v>402</v>
      </c>
      <c r="E250" s="134" t="s">
        <v>416</v>
      </c>
      <c r="F250" s="201" t="s">
        <v>417</v>
      </c>
      <c r="G250" s="202"/>
      <c r="H250" s="202"/>
      <c r="I250" s="202"/>
      <c r="J250" s="135" t="s">
        <v>405</v>
      </c>
      <c r="K250" s="136">
        <v>314.738</v>
      </c>
      <c r="L250" s="203"/>
      <c r="M250" s="202"/>
      <c r="N250" s="203">
        <f>ROUND($L$250*$K$250,2)</f>
        <v>0</v>
      </c>
      <c r="O250" s="193"/>
      <c r="P250" s="193"/>
      <c r="Q250" s="193"/>
      <c r="R250" s="20"/>
      <c r="T250" s="112"/>
      <c r="U250" s="26" t="s">
        <v>40</v>
      </c>
      <c r="V250" s="113">
        <v>0</v>
      </c>
      <c r="W250" s="113">
        <f>$V$250*$K$250</f>
        <v>0</v>
      </c>
      <c r="X250" s="113">
        <v>1</v>
      </c>
      <c r="Y250" s="113">
        <f>$X$250*$K$250</f>
        <v>314.738</v>
      </c>
      <c r="Z250" s="113">
        <v>0</v>
      </c>
      <c r="AA250" s="114">
        <f>$Z$250*$K$250</f>
        <v>0</v>
      </c>
      <c r="AR250" s="6" t="s">
        <v>195</v>
      </c>
      <c r="AT250" s="6" t="s">
        <v>402</v>
      </c>
      <c r="AU250" s="6" t="s">
        <v>89</v>
      </c>
      <c r="AY250" s="6" t="s">
        <v>166</v>
      </c>
      <c r="BE250" s="115">
        <f>IF($U$250="základní",$N$250,0)</f>
        <v>0</v>
      </c>
      <c r="BF250" s="115">
        <f>IF($U$250="snížená",$N$250,0)</f>
        <v>0</v>
      </c>
      <c r="BG250" s="115">
        <f>IF($U$250="zákl. přenesená",$N$250,0)</f>
        <v>0</v>
      </c>
      <c r="BH250" s="115">
        <f>IF($U$250="sníž. přenesená",$N$250,0)</f>
        <v>0</v>
      </c>
      <c r="BI250" s="115">
        <f>IF($U$250="nulová",$N$250,0)</f>
        <v>0</v>
      </c>
      <c r="BJ250" s="6" t="s">
        <v>19</v>
      </c>
      <c r="BK250" s="115">
        <f>ROUND($L$250*$K$250,2)</f>
        <v>0</v>
      </c>
      <c r="BL250" s="6" t="s">
        <v>165</v>
      </c>
      <c r="BM250" s="6" t="s">
        <v>418</v>
      </c>
    </row>
    <row r="251" spans="2:65" s="6" customFormat="1" ht="27" customHeight="1" x14ac:dyDescent="0.3">
      <c r="B251" s="19"/>
      <c r="C251" s="108" t="s">
        <v>419</v>
      </c>
      <c r="D251" s="108" t="s">
        <v>167</v>
      </c>
      <c r="E251" s="109" t="s">
        <v>420</v>
      </c>
      <c r="F251" s="192" t="s">
        <v>421</v>
      </c>
      <c r="G251" s="193"/>
      <c r="H251" s="193"/>
      <c r="I251" s="193"/>
      <c r="J251" s="110" t="s">
        <v>87</v>
      </c>
      <c r="K251" s="111">
        <v>24.09</v>
      </c>
      <c r="L251" s="194"/>
      <c r="M251" s="193"/>
      <c r="N251" s="194">
        <f>ROUND($L$251*$K$251,2)</f>
        <v>0</v>
      </c>
      <c r="O251" s="193"/>
      <c r="P251" s="193"/>
      <c r="Q251" s="193"/>
      <c r="R251" s="20"/>
      <c r="T251" s="112"/>
      <c r="U251" s="26" t="s">
        <v>40</v>
      </c>
      <c r="V251" s="113">
        <v>2.1000000000000001E-2</v>
      </c>
      <c r="W251" s="113">
        <f>$V$251*$K$251</f>
        <v>0.50589000000000006</v>
      </c>
      <c r="X251" s="113">
        <v>0</v>
      </c>
      <c r="Y251" s="113">
        <f>$X$251*$K$251</f>
        <v>0</v>
      </c>
      <c r="Z251" s="113">
        <v>0</v>
      </c>
      <c r="AA251" s="114">
        <f>$Z$251*$K$251</f>
        <v>0</v>
      </c>
      <c r="AR251" s="6" t="s">
        <v>165</v>
      </c>
      <c r="AT251" s="6" t="s">
        <v>167</v>
      </c>
      <c r="AU251" s="6" t="s">
        <v>89</v>
      </c>
      <c r="AY251" s="6" t="s">
        <v>166</v>
      </c>
      <c r="BE251" s="115">
        <f>IF($U$251="základní",$N$251,0)</f>
        <v>0</v>
      </c>
      <c r="BF251" s="115">
        <f>IF($U$251="snížená",$N$251,0)</f>
        <v>0</v>
      </c>
      <c r="BG251" s="115">
        <f>IF($U$251="zákl. přenesená",$N$251,0)</f>
        <v>0</v>
      </c>
      <c r="BH251" s="115">
        <f>IF($U$251="sníž. přenesená",$N$251,0)</f>
        <v>0</v>
      </c>
      <c r="BI251" s="115">
        <f>IF($U$251="nulová",$N$251,0)</f>
        <v>0</v>
      </c>
      <c r="BJ251" s="6" t="s">
        <v>19</v>
      </c>
      <c r="BK251" s="115">
        <f>ROUND($L$251*$K$251,2)</f>
        <v>0</v>
      </c>
      <c r="BL251" s="6" t="s">
        <v>165</v>
      </c>
      <c r="BM251" s="6" t="s">
        <v>422</v>
      </c>
    </row>
    <row r="252" spans="2:65" s="6" customFormat="1" ht="18.75" customHeight="1" x14ac:dyDescent="0.3">
      <c r="B252" s="116"/>
      <c r="E252" s="117"/>
      <c r="F252" s="190" t="s">
        <v>423</v>
      </c>
      <c r="G252" s="191"/>
      <c r="H252" s="191"/>
      <c r="I252" s="191"/>
      <c r="K252" s="118">
        <v>24.09</v>
      </c>
      <c r="R252" s="119"/>
      <c r="T252" s="120"/>
      <c r="AA252" s="121"/>
      <c r="AT252" s="117" t="s">
        <v>174</v>
      </c>
      <c r="AU252" s="117" t="s">
        <v>89</v>
      </c>
      <c r="AV252" s="117" t="s">
        <v>89</v>
      </c>
      <c r="AW252" s="117" t="s">
        <v>138</v>
      </c>
      <c r="AX252" s="117" t="s">
        <v>19</v>
      </c>
      <c r="AY252" s="117" t="s">
        <v>166</v>
      </c>
    </row>
    <row r="253" spans="2:65" s="6" customFormat="1" ht="15.75" customHeight="1" x14ac:dyDescent="0.3">
      <c r="B253" s="19"/>
      <c r="C253" s="133" t="s">
        <v>424</v>
      </c>
      <c r="D253" s="133" t="s">
        <v>402</v>
      </c>
      <c r="E253" s="134" t="s">
        <v>425</v>
      </c>
      <c r="F253" s="201" t="s">
        <v>426</v>
      </c>
      <c r="G253" s="202"/>
      <c r="H253" s="202"/>
      <c r="I253" s="202"/>
      <c r="J253" s="135" t="s">
        <v>427</v>
      </c>
      <c r="K253" s="136">
        <v>0.36099999999999999</v>
      </c>
      <c r="L253" s="203"/>
      <c r="M253" s="202"/>
      <c r="N253" s="203">
        <f>ROUND($L$253*$K$253,2)</f>
        <v>0</v>
      </c>
      <c r="O253" s="193"/>
      <c r="P253" s="193"/>
      <c r="Q253" s="193"/>
      <c r="R253" s="20"/>
      <c r="T253" s="112"/>
      <c r="U253" s="26" t="s">
        <v>40</v>
      </c>
      <c r="V253" s="113">
        <v>0</v>
      </c>
      <c r="W253" s="113">
        <f>$V$253*$K$253</f>
        <v>0</v>
      </c>
      <c r="X253" s="113">
        <v>1E-3</v>
      </c>
      <c r="Y253" s="113">
        <f>$X$253*$K$253</f>
        <v>3.6099999999999999E-4</v>
      </c>
      <c r="Z253" s="113">
        <v>0</v>
      </c>
      <c r="AA253" s="114">
        <f>$Z$253*$K$253</f>
        <v>0</v>
      </c>
      <c r="AR253" s="6" t="s">
        <v>195</v>
      </c>
      <c r="AT253" s="6" t="s">
        <v>402</v>
      </c>
      <c r="AU253" s="6" t="s">
        <v>89</v>
      </c>
      <c r="AY253" s="6" t="s">
        <v>166</v>
      </c>
      <c r="BE253" s="115">
        <f>IF($U$253="základní",$N$253,0)</f>
        <v>0</v>
      </c>
      <c r="BF253" s="115">
        <f>IF($U$253="snížená",$N$253,0)</f>
        <v>0</v>
      </c>
      <c r="BG253" s="115">
        <f>IF($U$253="zákl. přenesená",$N$253,0)</f>
        <v>0</v>
      </c>
      <c r="BH253" s="115">
        <f>IF($U$253="sníž. přenesená",$N$253,0)</f>
        <v>0</v>
      </c>
      <c r="BI253" s="115">
        <f>IF($U$253="nulová",$N$253,0)</f>
        <v>0</v>
      </c>
      <c r="BJ253" s="6" t="s">
        <v>19</v>
      </c>
      <c r="BK253" s="115">
        <f>ROUND($L$253*$K$253,2)</f>
        <v>0</v>
      </c>
      <c r="BL253" s="6" t="s">
        <v>165</v>
      </c>
      <c r="BM253" s="6" t="s">
        <v>428</v>
      </c>
    </row>
    <row r="254" spans="2:65" s="6" customFormat="1" ht="27" customHeight="1" x14ac:dyDescent="0.3">
      <c r="B254" s="19"/>
      <c r="C254" s="108" t="s">
        <v>429</v>
      </c>
      <c r="D254" s="108" t="s">
        <v>167</v>
      </c>
      <c r="E254" s="109" t="s">
        <v>430</v>
      </c>
      <c r="F254" s="192" t="s">
        <v>431</v>
      </c>
      <c r="G254" s="193"/>
      <c r="H254" s="193"/>
      <c r="I254" s="193"/>
      <c r="J254" s="110" t="s">
        <v>87</v>
      </c>
      <c r="K254" s="111">
        <v>24.09</v>
      </c>
      <c r="L254" s="194"/>
      <c r="M254" s="193"/>
      <c r="N254" s="194">
        <f>ROUND($L$254*$K$254,2)</f>
        <v>0</v>
      </c>
      <c r="O254" s="193"/>
      <c r="P254" s="193"/>
      <c r="Q254" s="193"/>
      <c r="R254" s="20"/>
      <c r="T254" s="112"/>
      <c r="U254" s="26" t="s">
        <v>40</v>
      </c>
      <c r="V254" s="113">
        <v>0.13</v>
      </c>
      <c r="W254" s="113">
        <f>$V$254*$K$254</f>
        <v>3.1316999999999999</v>
      </c>
      <c r="X254" s="113">
        <v>0</v>
      </c>
      <c r="Y254" s="113">
        <f>$X$254*$K$254</f>
        <v>0</v>
      </c>
      <c r="Z254" s="113">
        <v>0</v>
      </c>
      <c r="AA254" s="114">
        <f>$Z$254*$K$254</f>
        <v>0</v>
      </c>
      <c r="AR254" s="6" t="s">
        <v>165</v>
      </c>
      <c r="AT254" s="6" t="s">
        <v>167</v>
      </c>
      <c r="AU254" s="6" t="s">
        <v>89</v>
      </c>
      <c r="AY254" s="6" t="s">
        <v>166</v>
      </c>
      <c r="BE254" s="115">
        <f>IF($U$254="základní",$N$254,0)</f>
        <v>0</v>
      </c>
      <c r="BF254" s="115">
        <f>IF($U$254="snížená",$N$254,0)</f>
        <v>0</v>
      </c>
      <c r="BG254" s="115">
        <f>IF($U$254="zákl. přenesená",$N$254,0)</f>
        <v>0</v>
      </c>
      <c r="BH254" s="115">
        <f>IF($U$254="sníž. přenesená",$N$254,0)</f>
        <v>0</v>
      </c>
      <c r="BI254" s="115">
        <f>IF($U$254="nulová",$N$254,0)</f>
        <v>0</v>
      </c>
      <c r="BJ254" s="6" t="s">
        <v>19</v>
      </c>
      <c r="BK254" s="115">
        <f>ROUND($L$254*$K$254,2)</f>
        <v>0</v>
      </c>
      <c r="BL254" s="6" t="s">
        <v>165</v>
      </c>
      <c r="BM254" s="6" t="s">
        <v>432</v>
      </c>
    </row>
    <row r="255" spans="2:65" s="6" customFormat="1" ht="32.25" customHeight="1" x14ac:dyDescent="0.3">
      <c r="B255" s="116"/>
      <c r="E255" s="117"/>
      <c r="F255" s="190" t="s">
        <v>433</v>
      </c>
      <c r="G255" s="191"/>
      <c r="H255" s="191"/>
      <c r="I255" s="191"/>
      <c r="K255" s="118">
        <v>24.09</v>
      </c>
      <c r="R255" s="119"/>
      <c r="T255" s="120"/>
      <c r="AA255" s="121"/>
      <c r="AT255" s="117" t="s">
        <v>174</v>
      </c>
      <c r="AU255" s="117" t="s">
        <v>89</v>
      </c>
      <c r="AV255" s="117" t="s">
        <v>89</v>
      </c>
      <c r="AW255" s="117" t="s">
        <v>138</v>
      </c>
      <c r="AX255" s="117" t="s">
        <v>19</v>
      </c>
      <c r="AY255" s="117" t="s">
        <v>166</v>
      </c>
    </row>
    <row r="256" spans="2:65" s="6" customFormat="1" ht="27" customHeight="1" x14ac:dyDescent="0.3">
      <c r="B256" s="19"/>
      <c r="C256" s="108" t="s">
        <v>434</v>
      </c>
      <c r="D256" s="108" t="s">
        <v>167</v>
      </c>
      <c r="E256" s="109" t="s">
        <v>435</v>
      </c>
      <c r="F256" s="192" t="s">
        <v>436</v>
      </c>
      <c r="G256" s="193"/>
      <c r="H256" s="193"/>
      <c r="I256" s="193"/>
      <c r="J256" s="110" t="s">
        <v>208</v>
      </c>
      <c r="K256" s="111">
        <v>8</v>
      </c>
      <c r="L256" s="194"/>
      <c r="M256" s="193"/>
      <c r="N256" s="194">
        <f>ROUND($L$256*$K$256,2)</f>
        <v>0</v>
      </c>
      <c r="O256" s="193"/>
      <c r="P256" s="193"/>
      <c r="Q256" s="193"/>
      <c r="R256" s="20"/>
      <c r="T256" s="112"/>
      <c r="U256" s="26" t="s">
        <v>40</v>
      </c>
      <c r="V256" s="113">
        <v>0.28699999999999998</v>
      </c>
      <c r="W256" s="113">
        <f>$V$256*$K$256</f>
        <v>2.2959999999999998</v>
      </c>
      <c r="X256" s="113">
        <v>0</v>
      </c>
      <c r="Y256" s="113">
        <f>$X$256*$K$256</f>
        <v>0</v>
      </c>
      <c r="Z256" s="113">
        <v>9.2499999999999995E-3</v>
      </c>
      <c r="AA256" s="114">
        <f>$Z$256*$K$256</f>
        <v>7.3999999999999996E-2</v>
      </c>
      <c r="AR256" s="6" t="s">
        <v>165</v>
      </c>
      <c r="AT256" s="6" t="s">
        <v>167</v>
      </c>
      <c r="AU256" s="6" t="s">
        <v>89</v>
      </c>
      <c r="AY256" s="6" t="s">
        <v>166</v>
      </c>
      <c r="BE256" s="115">
        <f>IF($U$256="základní",$N$256,0)</f>
        <v>0</v>
      </c>
      <c r="BF256" s="115">
        <f>IF($U$256="snížená",$N$256,0)</f>
        <v>0</v>
      </c>
      <c r="BG256" s="115">
        <f>IF($U$256="zákl. přenesená",$N$256,0)</f>
        <v>0</v>
      </c>
      <c r="BH256" s="115">
        <f>IF($U$256="sníž. přenesená",$N$256,0)</f>
        <v>0</v>
      </c>
      <c r="BI256" s="115">
        <f>IF($U$256="nulová",$N$256,0)</f>
        <v>0</v>
      </c>
      <c r="BJ256" s="6" t="s">
        <v>19</v>
      </c>
      <c r="BK256" s="115">
        <f>ROUND($L$256*$K$256,2)</f>
        <v>0</v>
      </c>
      <c r="BL256" s="6" t="s">
        <v>165</v>
      </c>
      <c r="BM256" s="6" t="s">
        <v>437</v>
      </c>
    </row>
    <row r="257" spans="2:65" s="6" customFormat="1" ht="18.75" customHeight="1" x14ac:dyDescent="0.3">
      <c r="B257" s="116"/>
      <c r="E257" s="117"/>
      <c r="F257" s="190" t="s">
        <v>438</v>
      </c>
      <c r="G257" s="191"/>
      <c r="H257" s="191"/>
      <c r="I257" s="191"/>
      <c r="K257" s="118">
        <v>8</v>
      </c>
      <c r="R257" s="119"/>
      <c r="T257" s="120"/>
      <c r="AA257" s="121"/>
      <c r="AT257" s="117" t="s">
        <v>174</v>
      </c>
      <c r="AU257" s="117" t="s">
        <v>89</v>
      </c>
      <c r="AV257" s="117" t="s">
        <v>89</v>
      </c>
      <c r="AW257" s="117" t="s">
        <v>138</v>
      </c>
      <c r="AX257" s="117" t="s">
        <v>75</v>
      </c>
      <c r="AY257" s="117" t="s">
        <v>166</v>
      </c>
    </row>
    <row r="258" spans="2:65" s="98" customFormat="1" ht="30.75" customHeight="1" x14ac:dyDescent="0.3">
      <c r="B258" s="99"/>
      <c r="D258" s="107" t="s">
        <v>144</v>
      </c>
      <c r="E258" s="107"/>
      <c r="F258" s="107"/>
      <c r="G258" s="107"/>
      <c r="H258" s="107"/>
      <c r="I258" s="107"/>
      <c r="J258" s="107"/>
      <c r="K258" s="107"/>
      <c r="L258" s="107"/>
      <c r="M258" s="107"/>
      <c r="N258" s="188">
        <f>$BK$258</f>
        <v>0</v>
      </c>
      <c r="O258" s="189"/>
      <c r="P258" s="189"/>
      <c r="Q258" s="189"/>
      <c r="R258" s="102"/>
      <c r="T258" s="103"/>
      <c r="W258" s="104">
        <f>SUM($W$259:$W$273)</f>
        <v>117.66543800000001</v>
      </c>
      <c r="Y258" s="104">
        <f>SUM($Y$259:$Y$273)</f>
        <v>24.775065000000001</v>
      </c>
      <c r="AA258" s="105">
        <f>SUM($AA$259:$AA$273)</f>
        <v>0</v>
      </c>
      <c r="AR258" s="101" t="s">
        <v>19</v>
      </c>
      <c r="AT258" s="101" t="s">
        <v>74</v>
      </c>
      <c r="AU258" s="101" t="s">
        <v>19</v>
      </c>
      <c r="AY258" s="101" t="s">
        <v>166</v>
      </c>
      <c r="BK258" s="106">
        <f>SUM($BK$259:$BK$273)</f>
        <v>0</v>
      </c>
    </row>
    <row r="259" spans="2:65" s="6" customFormat="1" ht="15.75" customHeight="1" x14ac:dyDescent="0.3">
      <c r="B259" s="19"/>
      <c r="C259" s="108" t="s">
        <v>439</v>
      </c>
      <c r="D259" s="108" t="s">
        <v>167</v>
      </c>
      <c r="E259" s="109" t="s">
        <v>440</v>
      </c>
      <c r="F259" s="192" t="s">
        <v>441</v>
      </c>
      <c r="G259" s="193"/>
      <c r="H259" s="193"/>
      <c r="I259" s="193"/>
      <c r="J259" s="110" t="s">
        <v>208</v>
      </c>
      <c r="K259" s="111">
        <v>291.3</v>
      </c>
      <c r="L259" s="194"/>
      <c r="M259" s="193"/>
      <c r="N259" s="194">
        <f>ROUND($L$259*$K$259,2)</f>
        <v>0</v>
      </c>
      <c r="O259" s="193"/>
      <c r="P259" s="193"/>
      <c r="Q259" s="193"/>
      <c r="R259" s="20"/>
      <c r="T259" s="112"/>
      <c r="U259" s="26" t="s">
        <v>40</v>
      </c>
      <c r="V259" s="113">
        <v>6.4000000000000001E-2</v>
      </c>
      <c r="W259" s="113">
        <f>$V$259*$K$259</f>
        <v>18.6432</v>
      </c>
      <c r="X259" s="113">
        <v>8.5050000000000001E-2</v>
      </c>
      <c r="Y259" s="113">
        <f>$X$259*$K$259</f>
        <v>24.775065000000001</v>
      </c>
      <c r="Z259" s="113">
        <v>0</v>
      </c>
      <c r="AA259" s="114">
        <f>$Z$259*$K$259</f>
        <v>0</v>
      </c>
      <c r="AR259" s="6" t="s">
        <v>165</v>
      </c>
      <c r="AT259" s="6" t="s">
        <v>167</v>
      </c>
      <c r="AU259" s="6" t="s">
        <v>89</v>
      </c>
      <c r="AY259" s="6" t="s">
        <v>166</v>
      </c>
      <c r="BE259" s="115">
        <f>IF($U$259="základní",$N$259,0)</f>
        <v>0</v>
      </c>
      <c r="BF259" s="115">
        <f>IF($U$259="snížená",$N$259,0)</f>
        <v>0</v>
      </c>
      <c r="BG259" s="115">
        <f>IF($U$259="zákl. přenesená",$N$259,0)</f>
        <v>0</v>
      </c>
      <c r="BH259" s="115">
        <f>IF($U$259="sníž. přenesená",$N$259,0)</f>
        <v>0</v>
      </c>
      <c r="BI259" s="115">
        <f>IF($U$259="nulová",$N$259,0)</f>
        <v>0</v>
      </c>
      <c r="BJ259" s="6" t="s">
        <v>19</v>
      </c>
      <c r="BK259" s="115">
        <f>ROUND($L$259*$K$259,2)</f>
        <v>0</v>
      </c>
      <c r="BL259" s="6" t="s">
        <v>165</v>
      </c>
      <c r="BM259" s="6" t="s">
        <v>442</v>
      </c>
    </row>
    <row r="260" spans="2:65" s="6" customFormat="1" ht="18.75" customHeight="1" x14ac:dyDescent="0.3">
      <c r="B260" s="122"/>
      <c r="E260" s="123"/>
      <c r="F260" s="199" t="s">
        <v>411</v>
      </c>
      <c r="G260" s="200"/>
      <c r="H260" s="200"/>
      <c r="I260" s="200"/>
      <c r="K260" s="123"/>
      <c r="R260" s="124"/>
      <c r="T260" s="125"/>
      <c r="AA260" s="126"/>
      <c r="AT260" s="123" t="s">
        <v>174</v>
      </c>
      <c r="AU260" s="123" t="s">
        <v>89</v>
      </c>
      <c r="AV260" s="123" t="s">
        <v>19</v>
      </c>
      <c r="AW260" s="123" t="s">
        <v>138</v>
      </c>
      <c r="AX260" s="123" t="s">
        <v>75</v>
      </c>
      <c r="AY260" s="123" t="s">
        <v>166</v>
      </c>
    </row>
    <row r="261" spans="2:65" s="6" customFormat="1" ht="18.75" customHeight="1" x14ac:dyDescent="0.3">
      <c r="B261" s="116"/>
      <c r="E261" s="117"/>
      <c r="F261" s="190" t="s">
        <v>443</v>
      </c>
      <c r="G261" s="191"/>
      <c r="H261" s="191"/>
      <c r="I261" s="191"/>
      <c r="K261" s="118">
        <v>291.3</v>
      </c>
      <c r="R261" s="119"/>
      <c r="T261" s="120"/>
      <c r="AA261" s="121"/>
      <c r="AT261" s="117" t="s">
        <v>174</v>
      </c>
      <c r="AU261" s="117" t="s">
        <v>89</v>
      </c>
      <c r="AV261" s="117" t="s">
        <v>89</v>
      </c>
      <c r="AW261" s="117" t="s">
        <v>138</v>
      </c>
      <c r="AX261" s="117" t="s">
        <v>75</v>
      </c>
      <c r="AY261" s="117" t="s">
        <v>166</v>
      </c>
    </row>
    <row r="262" spans="2:65" s="6" customFormat="1" ht="18.75" customHeight="1" x14ac:dyDescent="0.3">
      <c r="B262" s="127"/>
      <c r="E262" s="128" t="s">
        <v>115</v>
      </c>
      <c r="F262" s="197" t="s">
        <v>360</v>
      </c>
      <c r="G262" s="198"/>
      <c r="H262" s="198"/>
      <c r="I262" s="198"/>
      <c r="K262" s="129">
        <v>291.3</v>
      </c>
      <c r="R262" s="130"/>
      <c r="T262" s="131"/>
      <c r="AA262" s="132"/>
      <c r="AT262" s="128" t="s">
        <v>174</v>
      </c>
      <c r="AU262" s="128" t="s">
        <v>89</v>
      </c>
      <c r="AV262" s="128" t="s">
        <v>165</v>
      </c>
      <c r="AW262" s="128" t="s">
        <v>138</v>
      </c>
      <c r="AX262" s="128" t="s">
        <v>19</v>
      </c>
      <c r="AY262" s="128" t="s">
        <v>166</v>
      </c>
    </row>
    <row r="263" spans="2:65" s="6" customFormat="1" ht="27" customHeight="1" x14ac:dyDescent="0.3">
      <c r="B263" s="19"/>
      <c r="C263" s="108" t="s">
        <v>444</v>
      </c>
      <c r="D263" s="108" t="s">
        <v>167</v>
      </c>
      <c r="E263" s="109" t="s">
        <v>445</v>
      </c>
      <c r="F263" s="192" t="s">
        <v>446</v>
      </c>
      <c r="G263" s="193"/>
      <c r="H263" s="193"/>
      <c r="I263" s="193"/>
      <c r="J263" s="110" t="s">
        <v>170</v>
      </c>
      <c r="K263" s="111">
        <v>8</v>
      </c>
      <c r="L263" s="194"/>
      <c r="M263" s="193"/>
      <c r="N263" s="194">
        <f>ROUND($L$263*$K$263,2)</f>
        <v>0</v>
      </c>
      <c r="O263" s="193"/>
      <c r="P263" s="193"/>
      <c r="Q263" s="193"/>
      <c r="R263" s="20"/>
      <c r="T263" s="112"/>
      <c r="U263" s="26" t="s">
        <v>40</v>
      </c>
      <c r="V263" s="113">
        <v>0</v>
      </c>
      <c r="W263" s="113">
        <f>$V$263*$K$263</f>
        <v>0</v>
      </c>
      <c r="X263" s="113">
        <v>0</v>
      </c>
      <c r="Y263" s="113">
        <f>$X$263*$K$263</f>
        <v>0</v>
      </c>
      <c r="Z263" s="113">
        <v>0</v>
      </c>
      <c r="AA263" s="114">
        <f>$Z$263*$K$263</f>
        <v>0</v>
      </c>
      <c r="AR263" s="6" t="s">
        <v>165</v>
      </c>
      <c r="AT263" s="6" t="s">
        <v>167</v>
      </c>
      <c r="AU263" s="6" t="s">
        <v>89</v>
      </c>
      <c r="AY263" s="6" t="s">
        <v>166</v>
      </c>
      <c r="BE263" s="115">
        <f>IF($U$263="základní",$N$263,0)</f>
        <v>0</v>
      </c>
      <c r="BF263" s="115">
        <f>IF($U$263="snížená",$N$263,0)</f>
        <v>0</v>
      </c>
      <c r="BG263" s="115">
        <f>IF($U$263="zákl. přenesená",$N$263,0)</f>
        <v>0</v>
      </c>
      <c r="BH263" s="115">
        <f>IF($U$263="sníž. přenesená",$N$263,0)</f>
        <v>0</v>
      </c>
      <c r="BI263" s="115">
        <f>IF($U$263="nulová",$N$263,0)</f>
        <v>0</v>
      </c>
      <c r="BJ263" s="6" t="s">
        <v>19</v>
      </c>
      <c r="BK263" s="115">
        <f>ROUND($L$263*$K$263,2)</f>
        <v>0</v>
      </c>
      <c r="BL263" s="6" t="s">
        <v>165</v>
      </c>
      <c r="BM263" s="6" t="s">
        <v>447</v>
      </c>
    </row>
    <row r="264" spans="2:65" s="6" customFormat="1" ht="18.75" customHeight="1" x14ac:dyDescent="0.3">
      <c r="B264" s="116"/>
      <c r="E264" s="117"/>
      <c r="F264" s="190" t="s">
        <v>448</v>
      </c>
      <c r="G264" s="191"/>
      <c r="H264" s="191"/>
      <c r="I264" s="191"/>
      <c r="K264" s="118">
        <v>8</v>
      </c>
      <c r="R264" s="119"/>
      <c r="T264" s="120"/>
      <c r="AA264" s="121"/>
      <c r="AT264" s="117" t="s">
        <v>174</v>
      </c>
      <c r="AU264" s="117" t="s">
        <v>89</v>
      </c>
      <c r="AV264" s="117" t="s">
        <v>89</v>
      </c>
      <c r="AW264" s="117" t="s">
        <v>138</v>
      </c>
      <c r="AX264" s="117" t="s">
        <v>75</v>
      </c>
      <c r="AY264" s="117" t="s">
        <v>166</v>
      </c>
    </row>
    <row r="265" spans="2:65" s="6" customFormat="1" ht="27" customHeight="1" x14ac:dyDescent="0.3">
      <c r="B265" s="19"/>
      <c r="C265" s="108" t="s">
        <v>449</v>
      </c>
      <c r="D265" s="108" t="s">
        <v>167</v>
      </c>
      <c r="E265" s="109" t="s">
        <v>450</v>
      </c>
      <c r="F265" s="192" t="s">
        <v>451</v>
      </c>
      <c r="G265" s="193"/>
      <c r="H265" s="193"/>
      <c r="I265" s="193"/>
      <c r="J265" s="110" t="s">
        <v>92</v>
      </c>
      <c r="K265" s="111">
        <v>1.976</v>
      </c>
      <c r="L265" s="194"/>
      <c r="M265" s="193"/>
      <c r="N265" s="194">
        <f>ROUND($L$265*$K$265,2)</f>
        <v>0</v>
      </c>
      <c r="O265" s="193"/>
      <c r="P265" s="193"/>
      <c r="Q265" s="193"/>
      <c r="R265" s="20"/>
      <c r="T265" s="112"/>
      <c r="U265" s="26" t="s">
        <v>40</v>
      </c>
      <c r="V265" s="113">
        <v>1.6950000000000001</v>
      </c>
      <c r="W265" s="113">
        <f>$V$265*$K$265</f>
        <v>3.3493200000000001</v>
      </c>
      <c r="X265" s="113">
        <v>0</v>
      </c>
      <c r="Y265" s="113">
        <f>$X$265*$K$265</f>
        <v>0</v>
      </c>
      <c r="Z265" s="113">
        <v>0</v>
      </c>
      <c r="AA265" s="114">
        <f>$Z$265*$K$265</f>
        <v>0</v>
      </c>
      <c r="AR265" s="6" t="s">
        <v>165</v>
      </c>
      <c r="AT265" s="6" t="s">
        <v>167</v>
      </c>
      <c r="AU265" s="6" t="s">
        <v>89</v>
      </c>
      <c r="AY265" s="6" t="s">
        <v>166</v>
      </c>
      <c r="BE265" s="115">
        <f>IF($U$265="základní",$N$265,0)</f>
        <v>0</v>
      </c>
      <c r="BF265" s="115">
        <f>IF($U$265="snížená",$N$265,0)</f>
        <v>0</v>
      </c>
      <c r="BG265" s="115">
        <f>IF($U$265="zákl. přenesená",$N$265,0)</f>
        <v>0</v>
      </c>
      <c r="BH265" s="115">
        <f>IF($U$265="sníž. přenesená",$N$265,0)</f>
        <v>0</v>
      </c>
      <c r="BI265" s="115">
        <f>IF($U$265="nulová",$N$265,0)</f>
        <v>0</v>
      </c>
      <c r="BJ265" s="6" t="s">
        <v>19</v>
      </c>
      <c r="BK265" s="115">
        <f>ROUND($L$265*$K$265,2)</f>
        <v>0</v>
      </c>
      <c r="BL265" s="6" t="s">
        <v>165</v>
      </c>
      <c r="BM265" s="6" t="s">
        <v>452</v>
      </c>
    </row>
    <row r="266" spans="2:65" s="6" customFormat="1" ht="18.75" customHeight="1" x14ac:dyDescent="0.3">
      <c r="B266" s="122"/>
      <c r="E266" s="123"/>
      <c r="F266" s="199" t="s">
        <v>453</v>
      </c>
      <c r="G266" s="200"/>
      <c r="H266" s="200"/>
      <c r="I266" s="200"/>
      <c r="K266" s="123"/>
      <c r="R266" s="124"/>
      <c r="T266" s="125"/>
      <c r="AA266" s="126"/>
      <c r="AT266" s="123" t="s">
        <v>174</v>
      </c>
      <c r="AU266" s="123" t="s">
        <v>89</v>
      </c>
      <c r="AV266" s="123" t="s">
        <v>19</v>
      </c>
      <c r="AW266" s="123" t="s">
        <v>138</v>
      </c>
      <c r="AX266" s="123" t="s">
        <v>75</v>
      </c>
      <c r="AY266" s="123" t="s">
        <v>166</v>
      </c>
    </row>
    <row r="267" spans="2:65" s="6" customFormat="1" ht="18.75" customHeight="1" x14ac:dyDescent="0.3">
      <c r="B267" s="116"/>
      <c r="E267" s="117"/>
      <c r="F267" s="190" t="s">
        <v>454</v>
      </c>
      <c r="G267" s="191"/>
      <c r="H267" s="191"/>
      <c r="I267" s="191"/>
      <c r="K267" s="118">
        <v>1.976</v>
      </c>
      <c r="R267" s="119"/>
      <c r="T267" s="120"/>
      <c r="AA267" s="121"/>
      <c r="AT267" s="117" t="s">
        <v>174</v>
      </c>
      <c r="AU267" s="117" t="s">
        <v>89</v>
      </c>
      <c r="AV267" s="117" t="s">
        <v>89</v>
      </c>
      <c r="AW267" s="117" t="s">
        <v>138</v>
      </c>
      <c r="AX267" s="117" t="s">
        <v>19</v>
      </c>
      <c r="AY267" s="117" t="s">
        <v>166</v>
      </c>
    </row>
    <row r="268" spans="2:65" s="6" customFormat="1" ht="27" customHeight="1" x14ac:dyDescent="0.3">
      <c r="B268" s="19"/>
      <c r="C268" s="108" t="s">
        <v>455</v>
      </c>
      <c r="D268" s="108" t="s">
        <v>167</v>
      </c>
      <c r="E268" s="109" t="s">
        <v>456</v>
      </c>
      <c r="F268" s="192" t="s">
        <v>457</v>
      </c>
      <c r="G268" s="193"/>
      <c r="H268" s="193"/>
      <c r="I268" s="193"/>
      <c r="J268" s="110" t="s">
        <v>92</v>
      </c>
      <c r="K268" s="111">
        <v>69.278000000000006</v>
      </c>
      <c r="L268" s="194"/>
      <c r="M268" s="193"/>
      <c r="N268" s="194">
        <f>ROUND($L$268*$K$268,2)</f>
        <v>0</v>
      </c>
      <c r="O268" s="193"/>
      <c r="P268" s="193"/>
      <c r="Q268" s="193"/>
      <c r="R268" s="20"/>
      <c r="T268" s="112"/>
      <c r="U268" s="26" t="s">
        <v>40</v>
      </c>
      <c r="V268" s="113">
        <v>1.381</v>
      </c>
      <c r="W268" s="113">
        <f>$V$268*$K$268</f>
        <v>95.67291800000001</v>
      </c>
      <c r="X268" s="113">
        <v>0</v>
      </c>
      <c r="Y268" s="113">
        <f>$X$268*$K$268</f>
        <v>0</v>
      </c>
      <c r="Z268" s="113">
        <v>0</v>
      </c>
      <c r="AA268" s="114">
        <f>$Z$268*$K$268</f>
        <v>0</v>
      </c>
      <c r="AR268" s="6" t="s">
        <v>165</v>
      </c>
      <c r="AT268" s="6" t="s">
        <v>167</v>
      </c>
      <c r="AU268" s="6" t="s">
        <v>89</v>
      </c>
      <c r="AY268" s="6" t="s">
        <v>166</v>
      </c>
      <c r="BE268" s="115">
        <f>IF($U$268="základní",$N$268,0)</f>
        <v>0</v>
      </c>
      <c r="BF268" s="115">
        <f>IF($U$268="snížená",$N$268,0)</f>
        <v>0</v>
      </c>
      <c r="BG268" s="115">
        <f>IF($U$268="zákl. přenesená",$N$268,0)</f>
        <v>0</v>
      </c>
      <c r="BH268" s="115">
        <f>IF($U$268="sníž. přenesená",$N$268,0)</f>
        <v>0</v>
      </c>
      <c r="BI268" s="115">
        <f>IF($U$268="nulová",$N$268,0)</f>
        <v>0</v>
      </c>
      <c r="BJ268" s="6" t="s">
        <v>19</v>
      </c>
      <c r="BK268" s="115">
        <f>ROUND($L$268*$K$268,2)</f>
        <v>0</v>
      </c>
      <c r="BL268" s="6" t="s">
        <v>165</v>
      </c>
      <c r="BM268" s="6" t="s">
        <v>458</v>
      </c>
    </row>
    <row r="269" spans="2:65" s="6" customFormat="1" ht="18.75" customHeight="1" x14ac:dyDescent="0.3">
      <c r="B269" s="122"/>
      <c r="E269" s="123"/>
      <c r="F269" s="199" t="s">
        <v>411</v>
      </c>
      <c r="G269" s="200"/>
      <c r="H269" s="200"/>
      <c r="I269" s="200"/>
      <c r="K269" s="123"/>
      <c r="R269" s="124"/>
      <c r="T269" s="125"/>
      <c r="AA269" s="126"/>
      <c r="AT269" s="123" t="s">
        <v>174</v>
      </c>
      <c r="AU269" s="123" t="s">
        <v>89</v>
      </c>
      <c r="AV269" s="123" t="s">
        <v>19</v>
      </c>
      <c r="AW269" s="123" t="s">
        <v>138</v>
      </c>
      <c r="AX269" s="123" t="s">
        <v>75</v>
      </c>
      <c r="AY269" s="123" t="s">
        <v>166</v>
      </c>
    </row>
    <row r="270" spans="2:65" s="6" customFormat="1" ht="18.75" customHeight="1" x14ac:dyDescent="0.3">
      <c r="B270" s="116"/>
      <c r="E270" s="117"/>
      <c r="F270" s="190" t="s">
        <v>459</v>
      </c>
      <c r="G270" s="191"/>
      <c r="H270" s="191"/>
      <c r="I270" s="191"/>
      <c r="K270" s="118">
        <v>60.08</v>
      </c>
      <c r="R270" s="119"/>
      <c r="T270" s="120"/>
      <c r="AA270" s="121"/>
      <c r="AT270" s="117" t="s">
        <v>174</v>
      </c>
      <c r="AU270" s="117" t="s">
        <v>89</v>
      </c>
      <c r="AV270" s="117" t="s">
        <v>89</v>
      </c>
      <c r="AW270" s="117" t="s">
        <v>138</v>
      </c>
      <c r="AX270" s="117" t="s">
        <v>75</v>
      </c>
      <c r="AY270" s="117" t="s">
        <v>166</v>
      </c>
    </row>
    <row r="271" spans="2:65" s="6" customFormat="1" ht="18.75" customHeight="1" x14ac:dyDescent="0.3">
      <c r="B271" s="116"/>
      <c r="E271" s="117"/>
      <c r="F271" s="190" t="s">
        <v>460</v>
      </c>
      <c r="G271" s="191"/>
      <c r="H271" s="191"/>
      <c r="I271" s="191"/>
      <c r="K271" s="118">
        <v>4.18</v>
      </c>
      <c r="R271" s="119"/>
      <c r="T271" s="120"/>
      <c r="AA271" s="121"/>
      <c r="AT271" s="117" t="s">
        <v>174</v>
      </c>
      <c r="AU271" s="117" t="s">
        <v>89</v>
      </c>
      <c r="AV271" s="117" t="s">
        <v>89</v>
      </c>
      <c r="AW271" s="117" t="s">
        <v>138</v>
      </c>
      <c r="AX271" s="117" t="s">
        <v>75</v>
      </c>
      <c r="AY271" s="117" t="s">
        <v>166</v>
      </c>
    </row>
    <row r="272" spans="2:65" s="6" customFormat="1" ht="18.75" customHeight="1" x14ac:dyDescent="0.3">
      <c r="B272" s="116"/>
      <c r="E272" s="117"/>
      <c r="F272" s="190" t="s">
        <v>461</v>
      </c>
      <c r="G272" s="191"/>
      <c r="H272" s="191"/>
      <c r="I272" s="191"/>
      <c r="K272" s="118">
        <v>5.0179999999999998</v>
      </c>
      <c r="R272" s="119"/>
      <c r="T272" s="120"/>
      <c r="AA272" s="121"/>
      <c r="AT272" s="117" t="s">
        <v>174</v>
      </c>
      <c r="AU272" s="117" t="s">
        <v>89</v>
      </c>
      <c r="AV272" s="117" t="s">
        <v>89</v>
      </c>
      <c r="AW272" s="117" t="s">
        <v>138</v>
      </c>
      <c r="AX272" s="117" t="s">
        <v>75</v>
      </c>
      <c r="AY272" s="117" t="s">
        <v>166</v>
      </c>
    </row>
    <row r="273" spans="2:65" s="6" customFormat="1" ht="18.75" customHeight="1" x14ac:dyDescent="0.3">
      <c r="B273" s="127"/>
      <c r="E273" s="128" t="s">
        <v>118</v>
      </c>
      <c r="F273" s="197" t="s">
        <v>360</v>
      </c>
      <c r="G273" s="198"/>
      <c r="H273" s="198"/>
      <c r="I273" s="198"/>
      <c r="K273" s="129">
        <v>69.278000000000006</v>
      </c>
      <c r="R273" s="130"/>
      <c r="T273" s="131"/>
      <c r="AA273" s="132"/>
      <c r="AT273" s="128" t="s">
        <v>174</v>
      </c>
      <c r="AU273" s="128" t="s">
        <v>89</v>
      </c>
      <c r="AV273" s="128" t="s">
        <v>165</v>
      </c>
      <c r="AW273" s="128" t="s">
        <v>138</v>
      </c>
      <c r="AX273" s="128" t="s">
        <v>19</v>
      </c>
      <c r="AY273" s="128" t="s">
        <v>166</v>
      </c>
    </row>
    <row r="274" spans="2:65" s="98" customFormat="1" ht="30.75" customHeight="1" x14ac:dyDescent="0.3">
      <c r="B274" s="99"/>
      <c r="D274" s="107" t="s">
        <v>145</v>
      </c>
      <c r="E274" s="107"/>
      <c r="F274" s="107"/>
      <c r="G274" s="107"/>
      <c r="H274" s="107"/>
      <c r="I274" s="107"/>
      <c r="J274" s="107"/>
      <c r="K274" s="107"/>
      <c r="L274" s="107"/>
      <c r="M274" s="107"/>
      <c r="N274" s="188">
        <f>$BK$274</f>
        <v>0</v>
      </c>
      <c r="O274" s="189"/>
      <c r="P274" s="189"/>
      <c r="Q274" s="189"/>
      <c r="R274" s="102"/>
      <c r="T274" s="103"/>
      <c r="W274" s="104">
        <f>SUM($W$275:$W$318)</f>
        <v>751.73409999999978</v>
      </c>
      <c r="Y274" s="104">
        <f>SUM($Y$275:$Y$318)</f>
        <v>3.8615339999999998</v>
      </c>
      <c r="AA274" s="105">
        <f>SUM($AA$275:$AA$318)</f>
        <v>140.928</v>
      </c>
      <c r="AR274" s="101" t="s">
        <v>19</v>
      </c>
      <c r="AT274" s="101" t="s">
        <v>74</v>
      </c>
      <c r="AU274" s="101" t="s">
        <v>19</v>
      </c>
      <c r="AY274" s="101" t="s">
        <v>166</v>
      </c>
      <c r="BK274" s="106">
        <f>SUM($BK$275:$BK$318)</f>
        <v>0</v>
      </c>
    </row>
    <row r="275" spans="2:65" s="6" customFormat="1" ht="27" customHeight="1" x14ac:dyDescent="0.3">
      <c r="B275" s="19"/>
      <c r="C275" s="108" t="s">
        <v>462</v>
      </c>
      <c r="D275" s="108" t="s">
        <v>167</v>
      </c>
      <c r="E275" s="109" t="s">
        <v>463</v>
      </c>
      <c r="F275" s="192" t="s">
        <v>464</v>
      </c>
      <c r="G275" s="193"/>
      <c r="H275" s="193"/>
      <c r="I275" s="193"/>
      <c r="J275" s="110" t="s">
        <v>87</v>
      </c>
      <c r="K275" s="111">
        <v>5.84</v>
      </c>
      <c r="L275" s="194"/>
      <c r="M275" s="193"/>
      <c r="N275" s="194">
        <f>ROUND($L$275*$K$275,2)</f>
        <v>0</v>
      </c>
      <c r="O275" s="193"/>
      <c r="P275" s="193"/>
      <c r="Q275" s="193"/>
      <c r="R275" s="20"/>
      <c r="T275" s="112"/>
      <c r="U275" s="26" t="s">
        <v>40</v>
      </c>
      <c r="V275" s="113">
        <v>0.66</v>
      </c>
      <c r="W275" s="113">
        <f>$V$275*$K$275</f>
        <v>3.8544</v>
      </c>
      <c r="X275" s="113">
        <v>0</v>
      </c>
      <c r="Y275" s="113">
        <f>$X$275*$K$275</f>
        <v>0</v>
      </c>
      <c r="Z275" s="113">
        <v>0</v>
      </c>
      <c r="AA275" s="114">
        <f>$Z$275*$K$275</f>
        <v>0</v>
      </c>
      <c r="AR275" s="6" t="s">
        <v>465</v>
      </c>
      <c r="AT275" s="6" t="s">
        <v>167</v>
      </c>
      <c r="AU275" s="6" t="s">
        <v>89</v>
      </c>
      <c r="AY275" s="6" t="s">
        <v>166</v>
      </c>
      <c r="BE275" s="115">
        <f>IF($U$275="základní",$N$275,0)</f>
        <v>0</v>
      </c>
      <c r="BF275" s="115">
        <f>IF($U$275="snížená",$N$275,0)</f>
        <v>0</v>
      </c>
      <c r="BG275" s="115">
        <f>IF($U$275="zákl. přenesená",$N$275,0)</f>
        <v>0</v>
      </c>
      <c r="BH275" s="115">
        <f>IF($U$275="sníž. přenesená",$N$275,0)</f>
        <v>0</v>
      </c>
      <c r="BI275" s="115">
        <f>IF($U$275="nulová",$N$275,0)</f>
        <v>0</v>
      </c>
      <c r="BJ275" s="6" t="s">
        <v>19</v>
      </c>
      <c r="BK275" s="115">
        <f>ROUND($L$275*$K$275,2)</f>
        <v>0</v>
      </c>
      <c r="BL275" s="6" t="s">
        <v>465</v>
      </c>
      <c r="BM275" s="6" t="s">
        <v>466</v>
      </c>
    </row>
    <row r="276" spans="2:65" s="6" customFormat="1" ht="18.75" customHeight="1" x14ac:dyDescent="0.3">
      <c r="B276" s="116"/>
      <c r="E276" s="117"/>
      <c r="F276" s="190" t="s">
        <v>467</v>
      </c>
      <c r="G276" s="191"/>
      <c r="H276" s="191"/>
      <c r="I276" s="191"/>
      <c r="K276" s="118">
        <v>5.84</v>
      </c>
      <c r="R276" s="119"/>
      <c r="T276" s="120"/>
      <c r="AA276" s="121"/>
      <c r="AT276" s="117" t="s">
        <v>174</v>
      </c>
      <c r="AU276" s="117" t="s">
        <v>89</v>
      </c>
      <c r="AV276" s="117" t="s">
        <v>89</v>
      </c>
      <c r="AW276" s="117" t="s">
        <v>138</v>
      </c>
      <c r="AX276" s="117" t="s">
        <v>19</v>
      </c>
      <c r="AY276" s="117" t="s">
        <v>166</v>
      </c>
    </row>
    <row r="277" spans="2:65" s="6" customFormat="1" ht="27" customHeight="1" x14ac:dyDescent="0.3">
      <c r="B277" s="19"/>
      <c r="C277" s="108" t="s">
        <v>468</v>
      </c>
      <c r="D277" s="108" t="s">
        <v>167</v>
      </c>
      <c r="E277" s="109" t="s">
        <v>469</v>
      </c>
      <c r="F277" s="192" t="s">
        <v>470</v>
      </c>
      <c r="G277" s="193"/>
      <c r="H277" s="193"/>
      <c r="I277" s="193"/>
      <c r="J277" s="110" t="s">
        <v>87</v>
      </c>
      <c r="K277" s="111">
        <v>310.32</v>
      </c>
      <c r="L277" s="194"/>
      <c r="M277" s="193"/>
      <c r="N277" s="194">
        <f>ROUND($L$277*$K$277,2)</f>
        <v>0</v>
      </c>
      <c r="O277" s="193"/>
      <c r="P277" s="193"/>
      <c r="Q277" s="193"/>
      <c r="R277" s="20"/>
      <c r="T277" s="112"/>
      <c r="U277" s="26" t="s">
        <v>40</v>
      </c>
      <c r="V277" s="113">
        <v>0.98</v>
      </c>
      <c r="W277" s="113">
        <f>$V$277*$K$277</f>
        <v>304.11359999999996</v>
      </c>
      <c r="X277" s="113">
        <v>0</v>
      </c>
      <c r="Y277" s="113">
        <f>$X$277*$K$277</f>
        <v>0</v>
      </c>
      <c r="Z277" s="113">
        <v>0</v>
      </c>
      <c r="AA277" s="114">
        <f>$Z$277*$K$277</f>
        <v>0</v>
      </c>
      <c r="AR277" s="6" t="s">
        <v>465</v>
      </c>
      <c r="AT277" s="6" t="s">
        <v>167</v>
      </c>
      <c r="AU277" s="6" t="s">
        <v>89</v>
      </c>
      <c r="AY277" s="6" t="s">
        <v>166</v>
      </c>
      <c r="BE277" s="115">
        <f>IF($U$277="základní",$N$277,0)</f>
        <v>0</v>
      </c>
      <c r="BF277" s="115">
        <f>IF($U$277="snížená",$N$277,0)</f>
        <v>0</v>
      </c>
      <c r="BG277" s="115">
        <f>IF($U$277="zákl. přenesená",$N$277,0)</f>
        <v>0</v>
      </c>
      <c r="BH277" s="115">
        <f>IF($U$277="sníž. přenesená",$N$277,0)</f>
        <v>0</v>
      </c>
      <c r="BI277" s="115">
        <f>IF($U$277="nulová",$N$277,0)</f>
        <v>0</v>
      </c>
      <c r="BJ277" s="6" t="s">
        <v>19</v>
      </c>
      <c r="BK277" s="115">
        <f>ROUND($L$277*$K$277,2)</f>
        <v>0</v>
      </c>
      <c r="BL277" s="6" t="s">
        <v>465</v>
      </c>
      <c r="BM277" s="6" t="s">
        <v>471</v>
      </c>
    </row>
    <row r="278" spans="2:65" s="6" customFormat="1" ht="18.75" customHeight="1" x14ac:dyDescent="0.3">
      <c r="B278" s="122"/>
      <c r="E278" s="123"/>
      <c r="F278" s="199" t="s">
        <v>472</v>
      </c>
      <c r="G278" s="200"/>
      <c r="H278" s="200"/>
      <c r="I278" s="200"/>
      <c r="K278" s="123"/>
      <c r="R278" s="124"/>
      <c r="T278" s="125"/>
      <c r="AA278" s="126"/>
      <c r="AT278" s="123" t="s">
        <v>174</v>
      </c>
      <c r="AU278" s="123" t="s">
        <v>89</v>
      </c>
      <c r="AV278" s="123" t="s">
        <v>19</v>
      </c>
      <c r="AW278" s="123" t="s">
        <v>138</v>
      </c>
      <c r="AX278" s="123" t="s">
        <v>75</v>
      </c>
      <c r="AY278" s="123" t="s">
        <v>166</v>
      </c>
    </row>
    <row r="279" spans="2:65" s="6" customFormat="1" ht="18.75" customHeight="1" x14ac:dyDescent="0.3">
      <c r="B279" s="116"/>
      <c r="E279" s="117"/>
      <c r="F279" s="190" t="s">
        <v>473</v>
      </c>
      <c r="G279" s="191"/>
      <c r="H279" s="191"/>
      <c r="I279" s="191"/>
      <c r="K279" s="118">
        <v>288.22000000000003</v>
      </c>
      <c r="R279" s="119"/>
      <c r="T279" s="120"/>
      <c r="AA279" s="121"/>
      <c r="AT279" s="117" t="s">
        <v>174</v>
      </c>
      <c r="AU279" s="117" t="s">
        <v>89</v>
      </c>
      <c r="AV279" s="117" t="s">
        <v>89</v>
      </c>
      <c r="AW279" s="117" t="s">
        <v>138</v>
      </c>
      <c r="AX279" s="117" t="s">
        <v>75</v>
      </c>
      <c r="AY279" s="117" t="s">
        <v>166</v>
      </c>
    </row>
    <row r="280" spans="2:65" s="6" customFormat="1" ht="18.75" customHeight="1" x14ac:dyDescent="0.3">
      <c r="B280" s="116"/>
      <c r="E280" s="117"/>
      <c r="F280" s="190" t="s">
        <v>474</v>
      </c>
      <c r="G280" s="191"/>
      <c r="H280" s="191"/>
      <c r="I280" s="191"/>
      <c r="K280" s="118">
        <v>22.1</v>
      </c>
      <c r="R280" s="119"/>
      <c r="T280" s="120"/>
      <c r="AA280" s="121"/>
      <c r="AT280" s="117" t="s">
        <v>174</v>
      </c>
      <c r="AU280" s="117" t="s">
        <v>89</v>
      </c>
      <c r="AV280" s="117" t="s">
        <v>89</v>
      </c>
      <c r="AW280" s="117" t="s">
        <v>138</v>
      </c>
      <c r="AX280" s="117" t="s">
        <v>75</v>
      </c>
      <c r="AY280" s="117" t="s">
        <v>166</v>
      </c>
    </row>
    <row r="281" spans="2:65" s="6" customFormat="1" ht="18.75" customHeight="1" x14ac:dyDescent="0.3">
      <c r="B281" s="127"/>
      <c r="E281" s="128"/>
      <c r="F281" s="197" t="s">
        <v>360</v>
      </c>
      <c r="G281" s="198"/>
      <c r="H281" s="198"/>
      <c r="I281" s="198"/>
      <c r="K281" s="129">
        <v>310.32</v>
      </c>
      <c r="R281" s="130"/>
      <c r="T281" s="131"/>
      <c r="AA281" s="132"/>
      <c r="AT281" s="128" t="s">
        <v>174</v>
      </c>
      <c r="AU281" s="128" t="s">
        <v>89</v>
      </c>
      <c r="AV281" s="128" t="s">
        <v>165</v>
      </c>
      <c r="AW281" s="128" t="s">
        <v>138</v>
      </c>
      <c r="AX281" s="128" t="s">
        <v>19</v>
      </c>
      <c r="AY281" s="128" t="s">
        <v>166</v>
      </c>
    </row>
    <row r="282" spans="2:65" s="6" customFormat="1" ht="27" customHeight="1" x14ac:dyDescent="0.3">
      <c r="B282" s="19"/>
      <c r="C282" s="108" t="s">
        <v>465</v>
      </c>
      <c r="D282" s="108" t="s">
        <v>167</v>
      </c>
      <c r="E282" s="109" t="s">
        <v>475</v>
      </c>
      <c r="F282" s="192" t="s">
        <v>476</v>
      </c>
      <c r="G282" s="193"/>
      <c r="H282" s="193"/>
      <c r="I282" s="193"/>
      <c r="J282" s="110" t="s">
        <v>87</v>
      </c>
      <c r="K282" s="111">
        <v>310.32</v>
      </c>
      <c r="L282" s="194"/>
      <c r="M282" s="193"/>
      <c r="N282" s="194">
        <f>ROUND($L$282*$K$282,2)</f>
        <v>0</v>
      </c>
      <c r="O282" s="193"/>
      <c r="P282" s="193"/>
      <c r="Q282" s="193"/>
      <c r="R282" s="20"/>
      <c r="T282" s="112"/>
      <c r="U282" s="26" t="s">
        <v>40</v>
      </c>
      <c r="V282" s="113">
        <v>0.625</v>
      </c>
      <c r="W282" s="113">
        <f>$V$282*$K$282</f>
        <v>193.95</v>
      </c>
      <c r="X282" s="113">
        <v>0</v>
      </c>
      <c r="Y282" s="113">
        <f>$X$282*$K$282</f>
        <v>0</v>
      </c>
      <c r="Z282" s="113">
        <v>0</v>
      </c>
      <c r="AA282" s="114">
        <f>$Z$282*$K$282</f>
        <v>0</v>
      </c>
      <c r="AR282" s="6" t="s">
        <v>465</v>
      </c>
      <c r="AT282" s="6" t="s">
        <v>167</v>
      </c>
      <c r="AU282" s="6" t="s">
        <v>89</v>
      </c>
      <c r="AY282" s="6" t="s">
        <v>166</v>
      </c>
      <c r="BE282" s="115">
        <f>IF($U$282="základní",$N$282,0)</f>
        <v>0</v>
      </c>
      <c r="BF282" s="115">
        <f>IF($U$282="snížená",$N$282,0)</f>
        <v>0</v>
      </c>
      <c r="BG282" s="115">
        <f>IF($U$282="zákl. přenesená",$N$282,0)</f>
        <v>0</v>
      </c>
      <c r="BH282" s="115">
        <f>IF($U$282="sníž. přenesená",$N$282,0)</f>
        <v>0</v>
      </c>
      <c r="BI282" s="115">
        <f>IF($U$282="nulová",$N$282,0)</f>
        <v>0</v>
      </c>
      <c r="BJ282" s="6" t="s">
        <v>19</v>
      </c>
      <c r="BK282" s="115">
        <f>ROUND($L$282*$K$282,2)</f>
        <v>0</v>
      </c>
      <c r="BL282" s="6" t="s">
        <v>465</v>
      </c>
      <c r="BM282" s="6" t="s">
        <v>477</v>
      </c>
    </row>
    <row r="283" spans="2:65" s="6" customFormat="1" ht="18.75" customHeight="1" x14ac:dyDescent="0.3">
      <c r="B283" s="122"/>
      <c r="E283" s="123"/>
      <c r="F283" s="199" t="s">
        <v>472</v>
      </c>
      <c r="G283" s="200"/>
      <c r="H283" s="200"/>
      <c r="I283" s="200"/>
      <c r="K283" s="123"/>
      <c r="R283" s="124"/>
      <c r="T283" s="125"/>
      <c r="AA283" s="126"/>
      <c r="AT283" s="123" t="s">
        <v>174</v>
      </c>
      <c r="AU283" s="123" t="s">
        <v>89</v>
      </c>
      <c r="AV283" s="123" t="s">
        <v>19</v>
      </c>
      <c r="AW283" s="123" t="s">
        <v>138</v>
      </c>
      <c r="AX283" s="123" t="s">
        <v>75</v>
      </c>
      <c r="AY283" s="123" t="s">
        <v>166</v>
      </c>
    </row>
    <row r="284" spans="2:65" s="6" customFormat="1" ht="18.75" customHeight="1" x14ac:dyDescent="0.3">
      <c r="B284" s="116"/>
      <c r="E284" s="117"/>
      <c r="F284" s="190" t="s">
        <v>130</v>
      </c>
      <c r="G284" s="191"/>
      <c r="H284" s="191"/>
      <c r="I284" s="191"/>
      <c r="K284" s="118">
        <v>310.32</v>
      </c>
      <c r="R284" s="119"/>
      <c r="T284" s="120"/>
      <c r="AA284" s="121"/>
      <c r="AT284" s="117" t="s">
        <v>174</v>
      </c>
      <c r="AU284" s="117" t="s">
        <v>89</v>
      </c>
      <c r="AV284" s="117" t="s">
        <v>89</v>
      </c>
      <c r="AW284" s="117" t="s">
        <v>138</v>
      </c>
      <c r="AX284" s="117" t="s">
        <v>19</v>
      </c>
      <c r="AY284" s="117" t="s">
        <v>166</v>
      </c>
    </row>
    <row r="285" spans="2:65" s="6" customFormat="1" ht="27" customHeight="1" x14ac:dyDescent="0.3">
      <c r="B285" s="19"/>
      <c r="C285" s="108" t="s">
        <v>478</v>
      </c>
      <c r="D285" s="108" t="s">
        <v>167</v>
      </c>
      <c r="E285" s="109" t="s">
        <v>479</v>
      </c>
      <c r="F285" s="192" t="s">
        <v>480</v>
      </c>
      <c r="G285" s="193"/>
      <c r="H285" s="193"/>
      <c r="I285" s="193"/>
      <c r="J285" s="110" t="s">
        <v>208</v>
      </c>
      <c r="K285" s="111">
        <v>469.3</v>
      </c>
      <c r="L285" s="194"/>
      <c r="M285" s="193"/>
      <c r="N285" s="194">
        <f>ROUND($L$285*$K$285,2)</f>
        <v>0</v>
      </c>
      <c r="O285" s="193"/>
      <c r="P285" s="193"/>
      <c r="Q285" s="193"/>
      <c r="R285" s="20"/>
      <c r="T285" s="112"/>
      <c r="U285" s="26" t="s">
        <v>40</v>
      </c>
      <c r="V285" s="113">
        <v>0.16200000000000001</v>
      </c>
      <c r="W285" s="113">
        <f>$V$285*$K$285</f>
        <v>76.026600000000002</v>
      </c>
      <c r="X285" s="113">
        <v>0</v>
      </c>
      <c r="Y285" s="113">
        <f>$X$285*$K$285</f>
        <v>0</v>
      </c>
      <c r="Z285" s="113">
        <v>0</v>
      </c>
      <c r="AA285" s="114">
        <f>$Z$285*$K$285</f>
        <v>0</v>
      </c>
      <c r="AR285" s="6" t="s">
        <v>465</v>
      </c>
      <c r="AT285" s="6" t="s">
        <v>167</v>
      </c>
      <c r="AU285" s="6" t="s">
        <v>89</v>
      </c>
      <c r="AY285" s="6" t="s">
        <v>166</v>
      </c>
      <c r="BE285" s="115">
        <f>IF($U$285="základní",$N$285,0)</f>
        <v>0</v>
      </c>
      <c r="BF285" s="115">
        <f>IF($U$285="snížená",$N$285,0)</f>
        <v>0</v>
      </c>
      <c r="BG285" s="115">
        <f>IF($U$285="zákl. přenesená",$N$285,0)</f>
        <v>0</v>
      </c>
      <c r="BH285" s="115">
        <f>IF($U$285="sníž. přenesená",$N$285,0)</f>
        <v>0</v>
      </c>
      <c r="BI285" s="115">
        <f>IF($U$285="nulová",$N$285,0)</f>
        <v>0</v>
      </c>
      <c r="BJ285" s="6" t="s">
        <v>19</v>
      </c>
      <c r="BK285" s="115">
        <f>ROUND($L$285*$K$285,2)</f>
        <v>0</v>
      </c>
      <c r="BL285" s="6" t="s">
        <v>465</v>
      </c>
      <c r="BM285" s="6" t="s">
        <v>481</v>
      </c>
    </row>
    <row r="286" spans="2:65" s="6" customFormat="1" ht="18.75" customHeight="1" x14ac:dyDescent="0.3">
      <c r="B286" s="116"/>
      <c r="E286" s="117"/>
      <c r="F286" s="190" t="s">
        <v>482</v>
      </c>
      <c r="G286" s="191"/>
      <c r="H286" s="191"/>
      <c r="I286" s="191"/>
      <c r="K286" s="118">
        <v>439.4</v>
      </c>
      <c r="R286" s="119"/>
      <c r="T286" s="120"/>
      <c r="AA286" s="121"/>
      <c r="AT286" s="117" t="s">
        <v>174</v>
      </c>
      <c r="AU286" s="117" t="s">
        <v>89</v>
      </c>
      <c r="AV286" s="117" t="s">
        <v>89</v>
      </c>
      <c r="AW286" s="117" t="s">
        <v>138</v>
      </c>
      <c r="AX286" s="117" t="s">
        <v>75</v>
      </c>
      <c r="AY286" s="117" t="s">
        <v>166</v>
      </c>
    </row>
    <row r="287" spans="2:65" s="6" customFormat="1" ht="18.75" customHeight="1" x14ac:dyDescent="0.3">
      <c r="B287" s="116"/>
      <c r="E287" s="117"/>
      <c r="F287" s="190" t="s">
        <v>483</v>
      </c>
      <c r="G287" s="191"/>
      <c r="H287" s="191"/>
      <c r="I287" s="191"/>
      <c r="K287" s="118">
        <v>29.9</v>
      </c>
      <c r="R287" s="119"/>
      <c r="T287" s="120"/>
      <c r="AA287" s="121"/>
      <c r="AT287" s="117" t="s">
        <v>174</v>
      </c>
      <c r="AU287" s="117" t="s">
        <v>89</v>
      </c>
      <c r="AV287" s="117" t="s">
        <v>89</v>
      </c>
      <c r="AW287" s="117" t="s">
        <v>138</v>
      </c>
      <c r="AX287" s="117" t="s">
        <v>75</v>
      </c>
      <c r="AY287" s="117" t="s">
        <v>166</v>
      </c>
    </row>
    <row r="288" spans="2:65" s="6" customFormat="1" ht="18.75" customHeight="1" x14ac:dyDescent="0.3">
      <c r="B288" s="127"/>
      <c r="E288" s="128"/>
      <c r="F288" s="197" t="s">
        <v>360</v>
      </c>
      <c r="G288" s="198"/>
      <c r="H288" s="198"/>
      <c r="I288" s="198"/>
      <c r="K288" s="129">
        <v>469.3</v>
      </c>
      <c r="R288" s="130"/>
      <c r="T288" s="131"/>
      <c r="AA288" s="132"/>
      <c r="AT288" s="128" t="s">
        <v>174</v>
      </c>
      <c r="AU288" s="128" t="s">
        <v>89</v>
      </c>
      <c r="AV288" s="128" t="s">
        <v>165</v>
      </c>
      <c r="AW288" s="128" t="s">
        <v>138</v>
      </c>
      <c r="AX288" s="128" t="s">
        <v>19</v>
      </c>
      <c r="AY288" s="128" t="s">
        <v>166</v>
      </c>
    </row>
    <row r="289" spans="2:65" s="6" customFormat="1" ht="27" customHeight="1" x14ac:dyDescent="0.3">
      <c r="B289" s="19"/>
      <c r="C289" s="108" t="s">
        <v>484</v>
      </c>
      <c r="D289" s="108" t="s">
        <v>167</v>
      </c>
      <c r="E289" s="109" t="s">
        <v>485</v>
      </c>
      <c r="F289" s="192" t="s">
        <v>486</v>
      </c>
      <c r="G289" s="193"/>
      <c r="H289" s="193"/>
      <c r="I289" s="193"/>
      <c r="J289" s="110" t="s">
        <v>87</v>
      </c>
      <c r="K289" s="111">
        <v>1101</v>
      </c>
      <c r="L289" s="194"/>
      <c r="M289" s="193"/>
      <c r="N289" s="194">
        <f>ROUND($L$289*$K$289,2)</f>
        <v>0</v>
      </c>
      <c r="O289" s="193"/>
      <c r="P289" s="193"/>
      <c r="Q289" s="193"/>
      <c r="R289" s="20"/>
      <c r="T289" s="112"/>
      <c r="U289" s="26" t="s">
        <v>40</v>
      </c>
      <c r="V289" s="113">
        <v>8.9999999999999993E-3</v>
      </c>
      <c r="W289" s="113">
        <f>$V$289*$K$289</f>
        <v>9.9089999999999989</v>
      </c>
      <c r="X289" s="113">
        <v>9.0000000000000006E-5</v>
      </c>
      <c r="Y289" s="113">
        <f>$X$289*$K$289</f>
        <v>9.9090000000000011E-2</v>
      </c>
      <c r="Z289" s="113">
        <v>0.128</v>
      </c>
      <c r="AA289" s="114">
        <f>$Z$289*$K$289</f>
        <v>140.928</v>
      </c>
      <c r="AR289" s="6" t="s">
        <v>165</v>
      </c>
      <c r="AT289" s="6" t="s">
        <v>167</v>
      </c>
      <c r="AU289" s="6" t="s">
        <v>89</v>
      </c>
      <c r="AY289" s="6" t="s">
        <v>166</v>
      </c>
      <c r="BE289" s="115">
        <f>IF($U$289="základní",$N$289,0)</f>
        <v>0</v>
      </c>
      <c r="BF289" s="115">
        <f>IF($U$289="snížená",$N$289,0)</f>
        <v>0</v>
      </c>
      <c r="BG289" s="115">
        <f>IF($U$289="zákl. přenesená",$N$289,0)</f>
        <v>0</v>
      </c>
      <c r="BH289" s="115">
        <f>IF($U$289="sníž. přenesená",$N$289,0)</f>
        <v>0</v>
      </c>
      <c r="BI289" s="115">
        <f>IF($U$289="nulová",$N$289,0)</f>
        <v>0</v>
      </c>
      <c r="BJ289" s="6" t="s">
        <v>19</v>
      </c>
      <c r="BK289" s="115">
        <f>ROUND($L$289*$K$289,2)</f>
        <v>0</v>
      </c>
      <c r="BL289" s="6" t="s">
        <v>165</v>
      </c>
      <c r="BM289" s="6" t="s">
        <v>487</v>
      </c>
    </row>
    <row r="290" spans="2:65" s="6" customFormat="1" ht="18.75" customHeight="1" x14ac:dyDescent="0.3">
      <c r="B290" s="116"/>
      <c r="E290" s="117" t="s">
        <v>121</v>
      </c>
      <c r="F290" s="190" t="s">
        <v>488</v>
      </c>
      <c r="G290" s="191"/>
      <c r="H290" s="191"/>
      <c r="I290" s="191"/>
      <c r="K290" s="118">
        <v>1101</v>
      </c>
      <c r="R290" s="119"/>
      <c r="T290" s="120"/>
      <c r="AA290" s="121"/>
      <c r="AT290" s="117" t="s">
        <v>174</v>
      </c>
      <c r="AU290" s="117" t="s">
        <v>89</v>
      </c>
      <c r="AV290" s="117" t="s">
        <v>89</v>
      </c>
      <c r="AW290" s="117" t="s">
        <v>138</v>
      </c>
      <c r="AX290" s="117" t="s">
        <v>19</v>
      </c>
      <c r="AY290" s="117" t="s">
        <v>166</v>
      </c>
    </row>
    <row r="291" spans="2:65" s="6" customFormat="1" ht="27" customHeight="1" x14ac:dyDescent="0.3">
      <c r="B291" s="19"/>
      <c r="C291" s="108" t="s">
        <v>489</v>
      </c>
      <c r="D291" s="108" t="s">
        <v>167</v>
      </c>
      <c r="E291" s="109" t="s">
        <v>490</v>
      </c>
      <c r="F291" s="192" t="s">
        <v>491</v>
      </c>
      <c r="G291" s="193"/>
      <c r="H291" s="193"/>
      <c r="I291" s="193"/>
      <c r="J291" s="110" t="s">
        <v>208</v>
      </c>
      <c r="K291" s="111">
        <v>6</v>
      </c>
      <c r="L291" s="194"/>
      <c r="M291" s="193"/>
      <c r="N291" s="194">
        <f>ROUND($L$291*$K$291,2)</f>
        <v>0</v>
      </c>
      <c r="O291" s="193"/>
      <c r="P291" s="193"/>
      <c r="Q291" s="193"/>
      <c r="R291" s="20"/>
      <c r="T291" s="112"/>
      <c r="U291" s="26" t="s">
        <v>40</v>
      </c>
      <c r="V291" s="113">
        <v>0.27200000000000002</v>
      </c>
      <c r="W291" s="113">
        <f>$V$291*$K$291</f>
        <v>1.6320000000000001</v>
      </c>
      <c r="X291" s="113">
        <v>0</v>
      </c>
      <c r="Y291" s="113">
        <f>$X$291*$K$291</f>
        <v>0</v>
      </c>
      <c r="Z291" s="113">
        <v>0</v>
      </c>
      <c r="AA291" s="114">
        <f>$Z$291*$K$291</f>
        <v>0</v>
      </c>
      <c r="AR291" s="6" t="s">
        <v>465</v>
      </c>
      <c r="AT291" s="6" t="s">
        <v>167</v>
      </c>
      <c r="AU291" s="6" t="s">
        <v>89</v>
      </c>
      <c r="AY291" s="6" t="s">
        <v>166</v>
      </c>
      <c r="BE291" s="115">
        <f>IF($U$291="základní",$N$291,0)</f>
        <v>0</v>
      </c>
      <c r="BF291" s="115">
        <f>IF($U$291="snížená",$N$291,0)</f>
        <v>0</v>
      </c>
      <c r="BG291" s="115">
        <f>IF($U$291="zákl. přenesená",$N$291,0)</f>
        <v>0</v>
      </c>
      <c r="BH291" s="115">
        <f>IF($U$291="sníž. přenesená",$N$291,0)</f>
        <v>0</v>
      </c>
      <c r="BI291" s="115">
        <f>IF($U$291="nulová",$N$291,0)</f>
        <v>0</v>
      </c>
      <c r="BJ291" s="6" t="s">
        <v>19</v>
      </c>
      <c r="BK291" s="115">
        <f>ROUND($L$291*$K$291,2)</f>
        <v>0</v>
      </c>
      <c r="BL291" s="6" t="s">
        <v>465</v>
      </c>
      <c r="BM291" s="6" t="s">
        <v>492</v>
      </c>
    </row>
    <row r="292" spans="2:65" s="6" customFormat="1" ht="27" customHeight="1" x14ac:dyDescent="0.3">
      <c r="B292" s="19"/>
      <c r="C292" s="108" t="s">
        <v>493</v>
      </c>
      <c r="D292" s="108" t="s">
        <v>167</v>
      </c>
      <c r="E292" s="109" t="s">
        <v>494</v>
      </c>
      <c r="F292" s="192" t="s">
        <v>495</v>
      </c>
      <c r="G292" s="193"/>
      <c r="H292" s="193"/>
      <c r="I292" s="193"/>
      <c r="J292" s="110" t="s">
        <v>208</v>
      </c>
      <c r="K292" s="111">
        <v>105.6</v>
      </c>
      <c r="L292" s="194"/>
      <c r="M292" s="193"/>
      <c r="N292" s="194">
        <f>ROUND($L$292*$K$292,2)</f>
        <v>0</v>
      </c>
      <c r="O292" s="193"/>
      <c r="P292" s="193"/>
      <c r="Q292" s="193"/>
      <c r="R292" s="20"/>
      <c r="T292" s="112"/>
      <c r="U292" s="26" t="s">
        <v>40</v>
      </c>
      <c r="V292" s="113">
        <v>6.7000000000000004E-2</v>
      </c>
      <c r="W292" s="113">
        <f>$V$292*$K$292</f>
        <v>7.0751999999999997</v>
      </c>
      <c r="X292" s="113">
        <v>0</v>
      </c>
      <c r="Y292" s="113">
        <f>$X$292*$K$292</f>
        <v>0</v>
      </c>
      <c r="Z292" s="113">
        <v>0</v>
      </c>
      <c r="AA292" s="114">
        <f>$Z$292*$K$292</f>
        <v>0</v>
      </c>
      <c r="AR292" s="6" t="s">
        <v>165</v>
      </c>
      <c r="AT292" s="6" t="s">
        <v>167</v>
      </c>
      <c r="AU292" s="6" t="s">
        <v>89</v>
      </c>
      <c r="AY292" s="6" t="s">
        <v>166</v>
      </c>
      <c r="BE292" s="115">
        <f>IF($U$292="základní",$N$292,0)</f>
        <v>0</v>
      </c>
      <c r="BF292" s="115">
        <f>IF($U$292="snížená",$N$292,0)</f>
        <v>0</v>
      </c>
      <c r="BG292" s="115">
        <f>IF($U$292="zákl. přenesená",$N$292,0)</f>
        <v>0</v>
      </c>
      <c r="BH292" s="115">
        <f>IF($U$292="sníž. přenesená",$N$292,0)</f>
        <v>0</v>
      </c>
      <c r="BI292" s="115">
        <f>IF($U$292="nulová",$N$292,0)</f>
        <v>0</v>
      </c>
      <c r="BJ292" s="6" t="s">
        <v>19</v>
      </c>
      <c r="BK292" s="115">
        <f>ROUND($L$292*$K$292,2)</f>
        <v>0</v>
      </c>
      <c r="BL292" s="6" t="s">
        <v>165</v>
      </c>
      <c r="BM292" s="6" t="s">
        <v>496</v>
      </c>
    </row>
    <row r="293" spans="2:65" s="6" customFormat="1" ht="15.75" customHeight="1" x14ac:dyDescent="0.3">
      <c r="B293" s="19"/>
      <c r="C293" s="108" t="s">
        <v>497</v>
      </c>
      <c r="D293" s="108" t="s">
        <v>167</v>
      </c>
      <c r="E293" s="109" t="s">
        <v>498</v>
      </c>
      <c r="F293" s="192" t="s">
        <v>499</v>
      </c>
      <c r="G293" s="193"/>
      <c r="H293" s="193"/>
      <c r="I293" s="193"/>
      <c r="J293" s="110" t="s">
        <v>87</v>
      </c>
      <c r="K293" s="111">
        <v>306.7</v>
      </c>
      <c r="L293" s="194"/>
      <c r="M293" s="193"/>
      <c r="N293" s="194">
        <f>ROUND($L$293*$K$293,2)</f>
        <v>0</v>
      </c>
      <c r="O293" s="193"/>
      <c r="P293" s="193"/>
      <c r="Q293" s="193"/>
      <c r="R293" s="20"/>
      <c r="T293" s="112"/>
      <c r="U293" s="26" t="s">
        <v>40</v>
      </c>
      <c r="V293" s="113">
        <v>2.5999999999999999E-2</v>
      </c>
      <c r="W293" s="113">
        <f>$V$293*$K$293</f>
        <v>7.9741999999999997</v>
      </c>
      <c r="X293" s="113">
        <v>0</v>
      </c>
      <c r="Y293" s="113">
        <f>$X$293*$K$293</f>
        <v>0</v>
      </c>
      <c r="Z293" s="113">
        <v>0</v>
      </c>
      <c r="AA293" s="114">
        <f>$Z$293*$K$293</f>
        <v>0</v>
      </c>
      <c r="AR293" s="6" t="s">
        <v>165</v>
      </c>
      <c r="AT293" s="6" t="s">
        <v>167</v>
      </c>
      <c r="AU293" s="6" t="s">
        <v>89</v>
      </c>
      <c r="AY293" s="6" t="s">
        <v>166</v>
      </c>
      <c r="BE293" s="115">
        <f>IF($U$293="základní",$N$293,0)</f>
        <v>0</v>
      </c>
      <c r="BF293" s="115">
        <f>IF($U$293="snížená",$N$293,0)</f>
        <v>0</v>
      </c>
      <c r="BG293" s="115">
        <f>IF($U$293="zákl. přenesená",$N$293,0)</f>
        <v>0</v>
      </c>
      <c r="BH293" s="115">
        <f>IF($U$293="sníž. přenesená",$N$293,0)</f>
        <v>0</v>
      </c>
      <c r="BI293" s="115">
        <f>IF($U$293="nulová",$N$293,0)</f>
        <v>0</v>
      </c>
      <c r="BJ293" s="6" t="s">
        <v>19</v>
      </c>
      <c r="BK293" s="115">
        <f>ROUND($L$293*$K$293,2)</f>
        <v>0</v>
      </c>
      <c r="BL293" s="6" t="s">
        <v>165</v>
      </c>
      <c r="BM293" s="6" t="s">
        <v>500</v>
      </c>
    </row>
    <row r="294" spans="2:65" s="6" customFormat="1" ht="18.75" customHeight="1" x14ac:dyDescent="0.3">
      <c r="B294" s="122"/>
      <c r="E294" s="123"/>
      <c r="F294" s="199" t="s">
        <v>501</v>
      </c>
      <c r="G294" s="200"/>
      <c r="H294" s="200"/>
      <c r="I294" s="200"/>
      <c r="K294" s="123"/>
      <c r="R294" s="124"/>
      <c r="T294" s="125"/>
      <c r="AA294" s="126"/>
      <c r="AT294" s="123" t="s">
        <v>174</v>
      </c>
      <c r="AU294" s="123" t="s">
        <v>89</v>
      </c>
      <c r="AV294" s="123" t="s">
        <v>19</v>
      </c>
      <c r="AW294" s="123" t="s">
        <v>138</v>
      </c>
      <c r="AX294" s="123" t="s">
        <v>75</v>
      </c>
      <c r="AY294" s="123" t="s">
        <v>166</v>
      </c>
    </row>
    <row r="295" spans="2:65" s="6" customFormat="1" ht="18.75" customHeight="1" x14ac:dyDescent="0.3">
      <c r="B295" s="116"/>
      <c r="E295" s="117" t="s">
        <v>124</v>
      </c>
      <c r="F295" s="190" t="s">
        <v>502</v>
      </c>
      <c r="G295" s="191"/>
      <c r="H295" s="191"/>
      <c r="I295" s="191"/>
      <c r="K295" s="118">
        <v>306.7</v>
      </c>
      <c r="R295" s="119"/>
      <c r="T295" s="120"/>
      <c r="AA295" s="121"/>
      <c r="AT295" s="117" t="s">
        <v>174</v>
      </c>
      <c r="AU295" s="117" t="s">
        <v>89</v>
      </c>
      <c r="AV295" s="117" t="s">
        <v>89</v>
      </c>
      <c r="AW295" s="117" t="s">
        <v>138</v>
      </c>
      <c r="AX295" s="117" t="s">
        <v>19</v>
      </c>
      <c r="AY295" s="117" t="s">
        <v>166</v>
      </c>
    </row>
    <row r="296" spans="2:65" s="6" customFormat="1" ht="15.75" customHeight="1" x14ac:dyDescent="0.3">
      <c r="B296" s="19"/>
      <c r="C296" s="108" t="s">
        <v>503</v>
      </c>
      <c r="D296" s="108" t="s">
        <v>167</v>
      </c>
      <c r="E296" s="109" t="s">
        <v>504</v>
      </c>
      <c r="F296" s="192" t="s">
        <v>505</v>
      </c>
      <c r="G296" s="193"/>
      <c r="H296" s="193"/>
      <c r="I296" s="193"/>
      <c r="J296" s="110" t="s">
        <v>87</v>
      </c>
      <c r="K296" s="111">
        <v>306.7</v>
      </c>
      <c r="L296" s="194"/>
      <c r="M296" s="193"/>
      <c r="N296" s="194">
        <f>ROUND($L$296*$K$296,2)</f>
        <v>0</v>
      </c>
      <c r="O296" s="193"/>
      <c r="P296" s="193"/>
      <c r="Q296" s="193"/>
      <c r="R296" s="20"/>
      <c r="T296" s="112"/>
      <c r="U296" s="26" t="s">
        <v>40</v>
      </c>
      <c r="V296" s="113">
        <v>2.5999999999999999E-2</v>
      </c>
      <c r="W296" s="113">
        <f>$V$296*$K$296</f>
        <v>7.9741999999999997</v>
      </c>
      <c r="X296" s="113">
        <v>0</v>
      </c>
      <c r="Y296" s="113">
        <f>$X$296*$K$296</f>
        <v>0</v>
      </c>
      <c r="Z296" s="113">
        <v>0</v>
      </c>
      <c r="AA296" s="114">
        <f>$Z$296*$K$296</f>
        <v>0</v>
      </c>
      <c r="AR296" s="6" t="s">
        <v>165</v>
      </c>
      <c r="AT296" s="6" t="s">
        <v>167</v>
      </c>
      <c r="AU296" s="6" t="s">
        <v>89</v>
      </c>
      <c r="AY296" s="6" t="s">
        <v>166</v>
      </c>
      <c r="BE296" s="115">
        <f>IF($U$296="základní",$N$296,0)</f>
        <v>0</v>
      </c>
      <c r="BF296" s="115">
        <f>IF($U$296="snížená",$N$296,0)</f>
        <v>0</v>
      </c>
      <c r="BG296" s="115">
        <f>IF($U$296="zákl. přenesená",$N$296,0)</f>
        <v>0</v>
      </c>
      <c r="BH296" s="115">
        <f>IF($U$296="sníž. přenesená",$N$296,0)</f>
        <v>0</v>
      </c>
      <c r="BI296" s="115">
        <f>IF($U$296="nulová",$N$296,0)</f>
        <v>0</v>
      </c>
      <c r="BJ296" s="6" t="s">
        <v>19</v>
      </c>
      <c r="BK296" s="115">
        <f>ROUND($L$296*$K$296,2)</f>
        <v>0</v>
      </c>
      <c r="BL296" s="6" t="s">
        <v>165</v>
      </c>
      <c r="BM296" s="6" t="s">
        <v>506</v>
      </c>
    </row>
    <row r="297" spans="2:65" s="6" customFormat="1" ht="18.75" customHeight="1" x14ac:dyDescent="0.3">
      <c r="B297" s="122"/>
      <c r="E297" s="123"/>
      <c r="F297" s="199" t="s">
        <v>501</v>
      </c>
      <c r="G297" s="200"/>
      <c r="H297" s="200"/>
      <c r="I297" s="200"/>
      <c r="K297" s="123"/>
      <c r="R297" s="124"/>
      <c r="T297" s="125"/>
      <c r="AA297" s="126"/>
      <c r="AT297" s="123" t="s">
        <v>174</v>
      </c>
      <c r="AU297" s="123" t="s">
        <v>89</v>
      </c>
      <c r="AV297" s="123" t="s">
        <v>19</v>
      </c>
      <c r="AW297" s="123" t="s">
        <v>138</v>
      </c>
      <c r="AX297" s="123" t="s">
        <v>75</v>
      </c>
      <c r="AY297" s="123" t="s">
        <v>166</v>
      </c>
    </row>
    <row r="298" spans="2:65" s="6" customFormat="1" ht="18.75" customHeight="1" x14ac:dyDescent="0.3">
      <c r="B298" s="116"/>
      <c r="E298" s="117"/>
      <c r="F298" s="190" t="s">
        <v>124</v>
      </c>
      <c r="G298" s="191"/>
      <c r="H298" s="191"/>
      <c r="I298" s="191"/>
      <c r="K298" s="118">
        <v>306.7</v>
      </c>
      <c r="R298" s="119"/>
      <c r="T298" s="120"/>
      <c r="AA298" s="121"/>
      <c r="AT298" s="117" t="s">
        <v>174</v>
      </c>
      <c r="AU298" s="117" t="s">
        <v>89</v>
      </c>
      <c r="AV298" s="117" t="s">
        <v>89</v>
      </c>
      <c r="AW298" s="117" t="s">
        <v>138</v>
      </c>
      <c r="AX298" s="117" t="s">
        <v>19</v>
      </c>
      <c r="AY298" s="117" t="s">
        <v>166</v>
      </c>
    </row>
    <row r="299" spans="2:65" s="6" customFormat="1" ht="27" customHeight="1" x14ac:dyDescent="0.3">
      <c r="B299" s="19"/>
      <c r="C299" s="108" t="s">
        <v>507</v>
      </c>
      <c r="D299" s="108" t="s">
        <v>167</v>
      </c>
      <c r="E299" s="109" t="s">
        <v>508</v>
      </c>
      <c r="F299" s="192" t="s">
        <v>509</v>
      </c>
      <c r="G299" s="193"/>
      <c r="H299" s="193"/>
      <c r="I299" s="193"/>
      <c r="J299" s="110" t="s">
        <v>87</v>
      </c>
      <c r="K299" s="111">
        <v>306.7</v>
      </c>
      <c r="L299" s="194"/>
      <c r="M299" s="193"/>
      <c r="N299" s="194">
        <f>ROUND($L$299*$K$299,2)</f>
        <v>0</v>
      </c>
      <c r="O299" s="193"/>
      <c r="P299" s="193"/>
      <c r="Q299" s="193"/>
      <c r="R299" s="20"/>
      <c r="T299" s="112"/>
      <c r="U299" s="26" t="s">
        <v>40</v>
      </c>
      <c r="V299" s="113">
        <v>4.8000000000000001E-2</v>
      </c>
      <c r="W299" s="113">
        <f>$V$299*$K$299</f>
        <v>14.7216</v>
      </c>
      <c r="X299" s="113">
        <v>0</v>
      </c>
      <c r="Y299" s="113">
        <f>$X$299*$K$299</f>
        <v>0</v>
      </c>
      <c r="Z299" s="113">
        <v>0</v>
      </c>
      <c r="AA299" s="114">
        <f>$Z$299*$K$299</f>
        <v>0</v>
      </c>
      <c r="AR299" s="6" t="s">
        <v>165</v>
      </c>
      <c r="AT299" s="6" t="s">
        <v>167</v>
      </c>
      <c r="AU299" s="6" t="s">
        <v>89</v>
      </c>
      <c r="AY299" s="6" t="s">
        <v>166</v>
      </c>
      <c r="BE299" s="115">
        <f>IF($U$299="základní",$N$299,0)</f>
        <v>0</v>
      </c>
      <c r="BF299" s="115">
        <f>IF($U$299="snížená",$N$299,0)</f>
        <v>0</v>
      </c>
      <c r="BG299" s="115">
        <f>IF($U$299="zákl. přenesená",$N$299,0)</f>
        <v>0</v>
      </c>
      <c r="BH299" s="115">
        <f>IF($U$299="sníž. přenesená",$N$299,0)</f>
        <v>0</v>
      </c>
      <c r="BI299" s="115">
        <f>IF($U$299="nulová",$N$299,0)</f>
        <v>0</v>
      </c>
      <c r="BJ299" s="6" t="s">
        <v>19</v>
      </c>
      <c r="BK299" s="115">
        <f>ROUND($L$299*$K$299,2)</f>
        <v>0</v>
      </c>
      <c r="BL299" s="6" t="s">
        <v>165</v>
      </c>
      <c r="BM299" s="6" t="s">
        <v>510</v>
      </c>
    </row>
    <row r="300" spans="2:65" s="6" customFormat="1" ht="18.75" customHeight="1" x14ac:dyDescent="0.3">
      <c r="B300" s="122"/>
      <c r="E300" s="123"/>
      <c r="F300" s="199" t="s">
        <v>501</v>
      </c>
      <c r="G300" s="200"/>
      <c r="H300" s="200"/>
      <c r="I300" s="200"/>
      <c r="K300" s="123"/>
      <c r="R300" s="124"/>
      <c r="T300" s="125"/>
      <c r="AA300" s="126"/>
      <c r="AT300" s="123" t="s">
        <v>174</v>
      </c>
      <c r="AU300" s="123" t="s">
        <v>89</v>
      </c>
      <c r="AV300" s="123" t="s">
        <v>19</v>
      </c>
      <c r="AW300" s="123" t="s">
        <v>138</v>
      </c>
      <c r="AX300" s="123" t="s">
        <v>75</v>
      </c>
      <c r="AY300" s="123" t="s">
        <v>166</v>
      </c>
    </row>
    <row r="301" spans="2:65" s="6" customFormat="1" ht="18.75" customHeight="1" x14ac:dyDescent="0.3">
      <c r="B301" s="116"/>
      <c r="C301" s="146"/>
      <c r="D301" s="146"/>
      <c r="E301" s="147"/>
      <c r="F301" s="207" t="s">
        <v>124</v>
      </c>
      <c r="G301" s="208"/>
      <c r="H301" s="208"/>
      <c r="I301" s="208"/>
      <c r="J301" s="146"/>
      <c r="K301" s="148">
        <v>306.7</v>
      </c>
      <c r="L301" s="146"/>
      <c r="M301" s="146"/>
      <c r="N301" s="146"/>
      <c r="O301" s="146"/>
      <c r="P301" s="146"/>
      <c r="Q301" s="146"/>
      <c r="R301" s="149"/>
      <c r="T301" s="120"/>
      <c r="AA301" s="121"/>
      <c r="AT301" s="117" t="s">
        <v>174</v>
      </c>
      <c r="AU301" s="117" t="s">
        <v>89</v>
      </c>
      <c r="AV301" s="117" t="s">
        <v>89</v>
      </c>
      <c r="AW301" s="117" t="s">
        <v>138</v>
      </c>
      <c r="AX301" s="117" t="s">
        <v>19</v>
      </c>
      <c r="AY301" s="117" t="s">
        <v>166</v>
      </c>
    </row>
    <row r="302" spans="2:65" s="6" customFormat="1" ht="27" customHeight="1" x14ac:dyDescent="0.3">
      <c r="B302" s="19"/>
      <c r="C302" s="150" t="s">
        <v>511</v>
      </c>
      <c r="D302" s="150" t="s">
        <v>167</v>
      </c>
      <c r="E302" s="151" t="s">
        <v>829</v>
      </c>
      <c r="F302" s="204" t="s">
        <v>830</v>
      </c>
      <c r="G302" s="205"/>
      <c r="H302" s="205"/>
      <c r="I302" s="205"/>
      <c r="J302" s="152" t="s">
        <v>87</v>
      </c>
      <c r="K302" s="153">
        <v>306.7</v>
      </c>
      <c r="L302" s="206"/>
      <c r="M302" s="205"/>
      <c r="N302" s="206">
        <f>ROUND($L$302*$K$302,2)</f>
        <v>0</v>
      </c>
      <c r="O302" s="205"/>
      <c r="P302" s="205"/>
      <c r="Q302" s="205"/>
      <c r="R302" s="154"/>
      <c r="T302" s="112"/>
      <c r="U302" s="26" t="s">
        <v>40</v>
      </c>
      <c r="V302" s="113">
        <v>4.8000000000000001E-2</v>
      </c>
      <c r="W302" s="113">
        <f>$V$302*$K$302</f>
        <v>14.7216</v>
      </c>
      <c r="X302" s="113">
        <v>0</v>
      </c>
      <c r="Y302" s="113">
        <f>$X$302*$K$302</f>
        <v>0</v>
      </c>
      <c r="Z302" s="113">
        <v>0</v>
      </c>
      <c r="AA302" s="114">
        <f>$Z$302*$K$302</f>
        <v>0</v>
      </c>
      <c r="AR302" s="6" t="s">
        <v>165</v>
      </c>
      <c r="AT302" s="6" t="s">
        <v>167</v>
      </c>
      <c r="AU302" s="6" t="s">
        <v>89</v>
      </c>
      <c r="AY302" s="6" t="s">
        <v>166</v>
      </c>
      <c r="BE302" s="115">
        <f>IF($U$302="základní",$N$302,0)</f>
        <v>0</v>
      </c>
      <c r="BF302" s="115">
        <f>IF($U$302="snížená",$N$302,0)</f>
        <v>0</v>
      </c>
      <c r="BG302" s="115">
        <f>IF($U$302="zákl. přenesená",$N$302,0)</f>
        <v>0</v>
      </c>
      <c r="BH302" s="115">
        <f>IF($U$302="sníž. přenesená",$N$302,0)</f>
        <v>0</v>
      </c>
      <c r="BI302" s="115">
        <f>IF($U$302="nulová",$N$302,0)</f>
        <v>0</v>
      </c>
      <c r="BJ302" s="6" t="s">
        <v>19</v>
      </c>
      <c r="BK302" s="115">
        <f>ROUND($L$302*$K$302,2)</f>
        <v>0</v>
      </c>
      <c r="BL302" s="6" t="s">
        <v>165</v>
      </c>
      <c r="BM302" s="6" t="s">
        <v>512</v>
      </c>
    </row>
    <row r="303" spans="2:65" s="6" customFormat="1" ht="18.75" customHeight="1" x14ac:dyDescent="0.3">
      <c r="B303" s="122"/>
      <c r="E303" s="123"/>
      <c r="F303" s="199" t="s">
        <v>501</v>
      </c>
      <c r="G303" s="200"/>
      <c r="H303" s="200"/>
      <c r="I303" s="200"/>
      <c r="K303" s="123"/>
      <c r="R303" s="124"/>
      <c r="T303" s="125"/>
      <c r="AA303" s="126"/>
      <c r="AT303" s="123" t="s">
        <v>174</v>
      </c>
      <c r="AU303" s="123" t="s">
        <v>89</v>
      </c>
      <c r="AV303" s="123" t="s">
        <v>19</v>
      </c>
      <c r="AW303" s="123" t="s">
        <v>138</v>
      </c>
      <c r="AX303" s="123" t="s">
        <v>75</v>
      </c>
      <c r="AY303" s="123" t="s">
        <v>166</v>
      </c>
    </row>
    <row r="304" spans="2:65" s="6" customFormat="1" ht="18.75" customHeight="1" x14ac:dyDescent="0.3">
      <c r="B304" s="116"/>
      <c r="E304" s="117"/>
      <c r="F304" s="190" t="s">
        <v>124</v>
      </c>
      <c r="G304" s="191"/>
      <c r="H304" s="191"/>
      <c r="I304" s="191"/>
      <c r="K304" s="118">
        <v>306.7</v>
      </c>
      <c r="R304" s="119"/>
      <c r="T304" s="120"/>
      <c r="AA304" s="121"/>
      <c r="AT304" s="117" t="s">
        <v>174</v>
      </c>
      <c r="AU304" s="117" t="s">
        <v>89</v>
      </c>
      <c r="AV304" s="117" t="s">
        <v>89</v>
      </c>
      <c r="AW304" s="117" t="s">
        <v>138</v>
      </c>
      <c r="AX304" s="117" t="s">
        <v>19</v>
      </c>
      <c r="AY304" s="117" t="s">
        <v>166</v>
      </c>
    </row>
    <row r="305" spans="2:65" s="6" customFormat="1" ht="27" customHeight="1" x14ac:dyDescent="0.3">
      <c r="B305" s="19"/>
      <c r="C305" s="108" t="s">
        <v>513</v>
      </c>
      <c r="D305" s="108" t="s">
        <v>167</v>
      </c>
      <c r="E305" s="109" t="s">
        <v>514</v>
      </c>
      <c r="F305" s="192" t="s">
        <v>515</v>
      </c>
      <c r="G305" s="193"/>
      <c r="H305" s="193"/>
      <c r="I305" s="193"/>
      <c r="J305" s="110" t="s">
        <v>87</v>
      </c>
      <c r="K305" s="111">
        <v>306.7</v>
      </c>
      <c r="L305" s="194"/>
      <c r="M305" s="193"/>
      <c r="N305" s="194">
        <f>ROUND($L$305*$K$305,2)</f>
        <v>0</v>
      </c>
      <c r="O305" s="193"/>
      <c r="P305" s="193"/>
      <c r="Q305" s="193"/>
      <c r="R305" s="20"/>
      <c r="T305" s="112"/>
      <c r="U305" s="26" t="s">
        <v>40</v>
      </c>
      <c r="V305" s="113">
        <v>4.0000000000000001E-3</v>
      </c>
      <c r="W305" s="113">
        <f>$V$305*$K$305</f>
        <v>1.2267999999999999</v>
      </c>
      <c r="X305" s="113">
        <v>5.6100000000000004E-3</v>
      </c>
      <c r="Y305" s="113">
        <f>$X$305*$K$305</f>
        <v>1.7205870000000001</v>
      </c>
      <c r="Z305" s="113">
        <v>0</v>
      </c>
      <c r="AA305" s="114">
        <f>$Z$305*$K$305</f>
        <v>0</v>
      </c>
      <c r="AR305" s="6" t="s">
        <v>165</v>
      </c>
      <c r="AT305" s="6" t="s">
        <v>167</v>
      </c>
      <c r="AU305" s="6" t="s">
        <v>89</v>
      </c>
      <c r="AY305" s="6" t="s">
        <v>166</v>
      </c>
      <c r="BE305" s="115">
        <f>IF($U$305="základní",$N$305,0)</f>
        <v>0</v>
      </c>
      <c r="BF305" s="115">
        <f>IF($U$305="snížená",$N$305,0)</f>
        <v>0</v>
      </c>
      <c r="BG305" s="115">
        <f>IF($U$305="zákl. přenesená",$N$305,0)</f>
        <v>0</v>
      </c>
      <c r="BH305" s="115">
        <f>IF($U$305="sníž. přenesená",$N$305,0)</f>
        <v>0</v>
      </c>
      <c r="BI305" s="115">
        <f>IF($U$305="nulová",$N$305,0)</f>
        <v>0</v>
      </c>
      <c r="BJ305" s="6" t="s">
        <v>19</v>
      </c>
      <c r="BK305" s="115">
        <f>ROUND($L$305*$K$305,2)</f>
        <v>0</v>
      </c>
      <c r="BL305" s="6" t="s">
        <v>165</v>
      </c>
      <c r="BM305" s="6" t="s">
        <v>516</v>
      </c>
    </row>
    <row r="306" spans="2:65" s="6" customFormat="1" ht="18.75" customHeight="1" x14ac:dyDescent="0.3">
      <c r="B306" s="122"/>
      <c r="E306" s="123"/>
      <c r="F306" s="199" t="s">
        <v>501</v>
      </c>
      <c r="G306" s="200"/>
      <c r="H306" s="200"/>
      <c r="I306" s="200"/>
      <c r="K306" s="123"/>
      <c r="R306" s="124"/>
      <c r="T306" s="125"/>
      <c r="AA306" s="126"/>
      <c r="AT306" s="123" t="s">
        <v>174</v>
      </c>
      <c r="AU306" s="123" t="s">
        <v>89</v>
      </c>
      <c r="AV306" s="123" t="s">
        <v>19</v>
      </c>
      <c r="AW306" s="123" t="s">
        <v>138</v>
      </c>
      <c r="AX306" s="123" t="s">
        <v>75</v>
      </c>
      <c r="AY306" s="123" t="s">
        <v>166</v>
      </c>
    </row>
    <row r="307" spans="2:65" s="6" customFormat="1" ht="18.75" customHeight="1" x14ac:dyDescent="0.3">
      <c r="B307" s="116"/>
      <c r="E307" s="117"/>
      <c r="F307" s="190" t="s">
        <v>124</v>
      </c>
      <c r="G307" s="191"/>
      <c r="H307" s="191"/>
      <c r="I307" s="191"/>
      <c r="K307" s="118">
        <v>306.7</v>
      </c>
      <c r="R307" s="119"/>
      <c r="T307" s="120"/>
      <c r="AA307" s="121"/>
      <c r="AT307" s="117" t="s">
        <v>174</v>
      </c>
      <c r="AU307" s="117" t="s">
        <v>89</v>
      </c>
      <c r="AV307" s="117" t="s">
        <v>89</v>
      </c>
      <c r="AW307" s="117" t="s">
        <v>138</v>
      </c>
      <c r="AX307" s="117" t="s">
        <v>19</v>
      </c>
      <c r="AY307" s="117" t="s">
        <v>166</v>
      </c>
    </row>
    <row r="308" spans="2:65" s="6" customFormat="1" ht="27" customHeight="1" x14ac:dyDescent="0.3">
      <c r="B308" s="19"/>
      <c r="C308" s="108" t="s">
        <v>517</v>
      </c>
      <c r="D308" s="108" t="s">
        <v>167</v>
      </c>
      <c r="E308" s="109" t="s">
        <v>518</v>
      </c>
      <c r="F308" s="192" t="s">
        <v>519</v>
      </c>
      <c r="G308" s="193"/>
      <c r="H308" s="193"/>
      <c r="I308" s="193"/>
      <c r="J308" s="110" t="s">
        <v>87</v>
      </c>
      <c r="K308" s="111">
        <v>1407.7</v>
      </c>
      <c r="L308" s="194"/>
      <c r="M308" s="193"/>
      <c r="N308" s="194">
        <f>ROUND($L$308*$K$308,2)</f>
        <v>0</v>
      </c>
      <c r="O308" s="193"/>
      <c r="P308" s="193"/>
      <c r="Q308" s="193"/>
      <c r="R308" s="20"/>
      <c r="T308" s="112"/>
      <c r="U308" s="26" t="s">
        <v>40</v>
      </c>
      <c r="V308" s="113">
        <v>2E-3</v>
      </c>
      <c r="W308" s="113">
        <f>$V$308*$K$308</f>
        <v>2.8154000000000003</v>
      </c>
      <c r="X308" s="113">
        <v>6.0999999999999997E-4</v>
      </c>
      <c r="Y308" s="113">
        <f>$X$308*$K$308</f>
        <v>0.85869700000000004</v>
      </c>
      <c r="Z308" s="113">
        <v>0</v>
      </c>
      <c r="AA308" s="114">
        <f>$Z$308*$K$308</f>
        <v>0</v>
      </c>
      <c r="AR308" s="6" t="s">
        <v>165</v>
      </c>
      <c r="AT308" s="6" t="s">
        <v>167</v>
      </c>
      <c r="AU308" s="6" t="s">
        <v>89</v>
      </c>
      <c r="AY308" s="6" t="s">
        <v>166</v>
      </c>
      <c r="BE308" s="115">
        <f>IF($U$308="základní",$N$308,0)</f>
        <v>0</v>
      </c>
      <c r="BF308" s="115">
        <f>IF($U$308="snížená",$N$308,0)</f>
        <v>0</v>
      </c>
      <c r="BG308" s="115">
        <f>IF($U$308="zákl. přenesená",$N$308,0)</f>
        <v>0</v>
      </c>
      <c r="BH308" s="115">
        <f>IF($U$308="sníž. přenesená",$N$308,0)</f>
        <v>0</v>
      </c>
      <c r="BI308" s="115">
        <f>IF($U$308="nulová",$N$308,0)</f>
        <v>0</v>
      </c>
      <c r="BJ308" s="6" t="s">
        <v>19</v>
      </c>
      <c r="BK308" s="115">
        <f>ROUND($L$308*$K$308,2)</f>
        <v>0</v>
      </c>
      <c r="BL308" s="6" t="s">
        <v>165</v>
      </c>
      <c r="BM308" s="6" t="s">
        <v>520</v>
      </c>
    </row>
    <row r="309" spans="2:65" s="6" customFormat="1" ht="18.75" customHeight="1" x14ac:dyDescent="0.3">
      <c r="B309" s="122"/>
      <c r="E309" s="123"/>
      <c r="F309" s="199" t="s">
        <v>501</v>
      </c>
      <c r="G309" s="200"/>
      <c r="H309" s="200"/>
      <c r="I309" s="200"/>
      <c r="K309" s="123"/>
      <c r="R309" s="124"/>
      <c r="T309" s="125"/>
      <c r="AA309" s="126"/>
      <c r="AT309" s="123" t="s">
        <v>174</v>
      </c>
      <c r="AU309" s="123" t="s">
        <v>89</v>
      </c>
      <c r="AV309" s="123" t="s">
        <v>19</v>
      </c>
      <c r="AW309" s="123" t="s">
        <v>138</v>
      </c>
      <c r="AX309" s="123" t="s">
        <v>75</v>
      </c>
      <c r="AY309" s="123" t="s">
        <v>166</v>
      </c>
    </row>
    <row r="310" spans="2:65" s="6" customFormat="1" ht="18.75" customHeight="1" x14ac:dyDescent="0.3">
      <c r="B310" s="116"/>
      <c r="E310" s="117"/>
      <c r="F310" s="190" t="s">
        <v>521</v>
      </c>
      <c r="G310" s="191"/>
      <c r="H310" s="191"/>
      <c r="I310" s="191"/>
      <c r="K310" s="118">
        <v>1407.7</v>
      </c>
      <c r="R310" s="119"/>
      <c r="T310" s="120"/>
      <c r="AA310" s="121"/>
      <c r="AT310" s="117" t="s">
        <v>174</v>
      </c>
      <c r="AU310" s="117" t="s">
        <v>89</v>
      </c>
      <c r="AV310" s="117" t="s">
        <v>89</v>
      </c>
      <c r="AW310" s="117" t="s">
        <v>138</v>
      </c>
      <c r="AX310" s="117" t="s">
        <v>19</v>
      </c>
      <c r="AY310" s="117" t="s">
        <v>166</v>
      </c>
    </row>
    <row r="311" spans="2:65" s="6" customFormat="1" ht="27" customHeight="1" x14ac:dyDescent="0.3">
      <c r="B311" s="19"/>
      <c r="C311" s="108" t="s">
        <v>522</v>
      </c>
      <c r="D311" s="108" t="s">
        <v>167</v>
      </c>
      <c r="E311" s="109" t="s">
        <v>523</v>
      </c>
      <c r="F311" s="192" t="s">
        <v>524</v>
      </c>
      <c r="G311" s="193"/>
      <c r="H311" s="193"/>
      <c r="I311" s="193"/>
      <c r="J311" s="110" t="s">
        <v>87</v>
      </c>
      <c r="K311" s="111">
        <v>1407.7</v>
      </c>
      <c r="L311" s="194"/>
      <c r="M311" s="193"/>
      <c r="N311" s="194">
        <f>ROUND($L$311*$K$311,2)</f>
        <v>0</v>
      </c>
      <c r="O311" s="193"/>
      <c r="P311" s="193"/>
      <c r="Q311" s="193"/>
      <c r="R311" s="20"/>
      <c r="T311" s="112"/>
      <c r="U311" s="26" t="s">
        <v>40</v>
      </c>
      <c r="V311" s="113">
        <v>7.0999999999999994E-2</v>
      </c>
      <c r="W311" s="113">
        <f>$V$311*$K$311</f>
        <v>99.946699999999993</v>
      </c>
      <c r="X311" s="113">
        <v>0</v>
      </c>
      <c r="Y311" s="113">
        <f>$X$311*$K$311</f>
        <v>0</v>
      </c>
      <c r="Z311" s="113">
        <v>0</v>
      </c>
      <c r="AA311" s="114">
        <f>$Z$311*$K$311</f>
        <v>0</v>
      </c>
      <c r="AR311" s="6" t="s">
        <v>165</v>
      </c>
      <c r="AT311" s="6" t="s">
        <v>167</v>
      </c>
      <c r="AU311" s="6" t="s">
        <v>89</v>
      </c>
      <c r="AY311" s="6" t="s">
        <v>166</v>
      </c>
      <c r="BE311" s="115">
        <f>IF($U$311="základní",$N$311,0)</f>
        <v>0</v>
      </c>
      <c r="BF311" s="115">
        <f>IF($U$311="snížená",$N$311,0)</f>
        <v>0</v>
      </c>
      <c r="BG311" s="115">
        <f>IF($U$311="zákl. přenesená",$N$311,0)</f>
        <v>0</v>
      </c>
      <c r="BH311" s="115">
        <f>IF($U$311="sníž. přenesená",$N$311,0)</f>
        <v>0</v>
      </c>
      <c r="BI311" s="115">
        <f>IF($U$311="nulová",$N$311,0)</f>
        <v>0</v>
      </c>
      <c r="BJ311" s="6" t="s">
        <v>19</v>
      </c>
      <c r="BK311" s="115">
        <f>ROUND($L$311*$K$311,2)</f>
        <v>0</v>
      </c>
      <c r="BL311" s="6" t="s">
        <v>165</v>
      </c>
      <c r="BM311" s="6" t="s">
        <v>525</v>
      </c>
    </row>
    <row r="312" spans="2:65" s="6" customFormat="1" ht="18.75" customHeight="1" x14ac:dyDescent="0.3">
      <c r="B312" s="122"/>
      <c r="E312" s="123"/>
      <c r="F312" s="199" t="s">
        <v>501</v>
      </c>
      <c r="G312" s="200"/>
      <c r="H312" s="200"/>
      <c r="I312" s="200"/>
      <c r="K312" s="123"/>
      <c r="R312" s="124"/>
      <c r="T312" s="125"/>
      <c r="AA312" s="126"/>
      <c r="AT312" s="123" t="s">
        <v>174</v>
      </c>
      <c r="AU312" s="123" t="s">
        <v>89</v>
      </c>
      <c r="AV312" s="123" t="s">
        <v>19</v>
      </c>
      <c r="AW312" s="123" t="s">
        <v>138</v>
      </c>
      <c r="AX312" s="123" t="s">
        <v>75</v>
      </c>
      <c r="AY312" s="123" t="s">
        <v>166</v>
      </c>
    </row>
    <row r="313" spans="2:65" s="6" customFormat="1" ht="18.75" customHeight="1" x14ac:dyDescent="0.3">
      <c r="B313" s="116"/>
      <c r="E313" s="117"/>
      <c r="F313" s="190" t="s">
        <v>521</v>
      </c>
      <c r="G313" s="191"/>
      <c r="H313" s="191"/>
      <c r="I313" s="191"/>
      <c r="K313" s="118">
        <v>1407.7</v>
      </c>
      <c r="R313" s="119"/>
      <c r="T313" s="120"/>
      <c r="AA313" s="121"/>
      <c r="AT313" s="117" t="s">
        <v>174</v>
      </c>
      <c r="AU313" s="117" t="s">
        <v>89</v>
      </c>
      <c r="AV313" s="117" t="s">
        <v>89</v>
      </c>
      <c r="AW313" s="117" t="s">
        <v>138</v>
      </c>
      <c r="AX313" s="117" t="s">
        <v>19</v>
      </c>
      <c r="AY313" s="117" t="s">
        <v>166</v>
      </c>
    </row>
    <row r="314" spans="2:65" s="6" customFormat="1" ht="27" customHeight="1" x14ac:dyDescent="0.3">
      <c r="B314" s="19"/>
      <c r="C314" s="108" t="s">
        <v>526</v>
      </c>
      <c r="D314" s="108" t="s">
        <v>167</v>
      </c>
      <c r="E314" s="109" t="s">
        <v>527</v>
      </c>
      <c r="F314" s="192" t="s">
        <v>528</v>
      </c>
      <c r="G314" s="193"/>
      <c r="H314" s="193"/>
      <c r="I314" s="193"/>
      <c r="J314" s="110" t="s">
        <v>87</v>
      </c>
      <c r="K314" s="111">
        <v>5.84</v>
      </c>
      <c r="L314" s="194"/>
      <c r="M314" s="193"/>
      <c r="N314" s="194">
        <f>ROUND($L$314*$K$314,2)</f>
        <v>0</v>
      </c>
      <c r="O314" s="193"/>
      <c r="P314" s="193"/>
      <c r="Q314" s="193"/>
      <c r="R314" s="20"/>
      <c r="T314" s="112"/>
      <c r="U314" s="26" t="s">
        <v>40</v>
      </c>
      <c r="V314" s="113">
        <v>0.72</v>
      </c>
      <c r="W314" s="113">
        <f>$V$314*$K$314</f>
        <v>4.2047999999999996</v>
      </c>
      <c r="X314" s="113">
        <v>8.4250000000000005E-2</v>
      </c>
      <c r="Y314" s="113">
        <f>$X$314*$K$314</f>
        <v>0.49202000000000001</v>
      </c>
      <c r="Z314" s="113">
        <v>0</v>
      </c>
      <c r="AA314" s="114">
        <f>$Z$314*$K$314</f>
        <v>0</v>
      </c>
      <c r="AR314" s="6" t="s">
        <v>165</v>
      </c>
      <c r="AT314" s="6" t="s">
        <v>167</v>
      </c>
      <c r="AU314" s="6" t="s">
        <v>89</v>
      </c>
      <c r="AY314" s="6" t="s">
        <v>166</v>
      </c>
      <c r="BE314" s="115">
        <f>IF($U$314="základní",$N$314,0)</f>
        <v>0</v>
      </c>
      <c r="BF314" s="115">
        <f>IF($U$314="snížená",$N$314,0)</f>
        <v>0</v>
      </c>
      <c r="BG314" s="115">
        <f>IF($U$314="zákl. přenesená",$N$314,0)</f>
        <v>0</v>
      </c>
      <c r="BH314" s="115">
        <f>IF($U$314="sníž. přenesená",$N$314,0)</f>
        <v>0</v>
      </c>
      <c r="BI314" s="115">
        <f>IF($U$314="nulová",$N$314,0)</f>
        <v>0</v>
      </c>
      <c r="BJ314" s="6" t="s">
        <v>19</v>
      </c>
      <c r="BK314" s="115">
        <f>ROUND($L$314*$K$314,2)</f>
        <v>0</v>
      </c>
      <c r="BL314" s="6" t="s">
        <v>165</v>
      </c>
      <c r="BM314" s="6" t="s">
        <v>529</v>
      </c>
    </row>
    <row r="315" spans="2:65" s="6" customFormat="1" ht="18.75" customHeight="1" x14ac:dyDescent="0.3">
      <c r="B315" s="116"/>
      <c r="E315" s="117"/>
      <c r="F315" s="190" t="s">
        <v>85</v>
      </c>
      <c r="G315" s="191"/>
      <c r="H315" s="191"/>
      <c r="I315" s="191"/>
      <c r="K315" s="118">
        <v>5.84</v>
      </c>
      <c r="R315" s="119"/>
      <c r="T315" s="120"/>
      <c r="AA315" s="121"/>
      <c r="AT315" s="117" t="s">
        <v>174</v>
      </c>
      <c r="AU315" s="117" t="s">
        <v>89</v>
      </c>
      <c r="AV315" s="117" t="s">
        <v>89</v>
      </c>
      <c r="AW315" s="117" t="s">
        <v>138</v>
      </c>
      <c r="AX315" s="117" t="s">
        <v>19</v>
      </c>
      <c r="AY315" s="117" t="s">
        <v>166</v>
      </c>
    </row>
    <row r="316" spans="2:65" s="6" customFormat="1" ht="27" customHeight="1" x14ac:dyDescent="0.3">
      <c r="B316" s="19"/>
      <c r="C316" s="108" t="s">
        <v>530</v>
      </c>
      <c r="D316" s="108" t="s">
        <v>167</v>
      </c>
      <c r="E316" s="109" t="s">
        <v>531</v>
      </c>
      <c r="F316" s="192" t="s">
        <v>532</v>
      </c>
      <c r="G316" s="193"/>
      <c r="H316" s="193"/>
      <c r="I316" s="193"/>
      <c r="J316" s="110" t="s">
        <v>87</v>
      </c>
      <c r="K316" s="111">
        <v>5.84</v>
      </c>
      <c r="L316" s="194"/>
      <c r="M316" s="193"/>
      <c r="N316" s="194">
        <f>ROUND($L$316*$K$316,2)</f>
        <v>0</v>
      </c>
      <c r="O316" s="193"/>
      <c r="P316" s="193"/>
      <c r="Q316" s="193"/>
      <c r="R316" s="20"/>
      <c r="T316" s="112"/>
      <c r="U316" s="26" t="s">
        <v>40</v>
      </c>
      <c r="V316" s="113">
        <v>0.05</v>
      </c>
      <c r="W316" s="113">
        <f>$V$316*$K$316</f>
        <v>0.29199999999999998</v>
      </c>
      <c r="X316" s="113">
        <v>0</v>
      </c>
      <c r="Y316" s="113">
        <f>$X$316*$K$316</f>
        <v>0</v>
      </c>
      <c r="Z316" s="113">
        <v>0</v>
      </c>
      <c r="AA316" s="114">
        <f>$Z$316*$K$316</f>
        <v>0</v>
      </c>
      <c r="AR316" s="6" t="s">
        <v>165</v>
      </c>
      <c r="AT316" s="6" t="s">
        <v>167</v>
      </c>
      <c r="AU316" s="6" t="s">
        <v>89</v>
      </c>
      <c r="AY316" s="6" t="s">
        <v>166</v>
      </c>
      <c r="BE316" s="115">
        <f>IF($U$316="základní",$N$316,0)</f>
        <v>0</v>
      </c>
      <c r="BF316" s="115">
        <f>IF($U$316="snížená",$N$316,0)</f>
        <v>0</v>
      </c>
      <c r="BG316" s="115">
        <f>IF($U$316="zákl. přenesená",$N$316,0)</f>
        <v>0</v>
      </c>
      <c r="BH316" s="115">
        <f>IF($U$316="sníž. přenesená",$N$316,0)</f>
        <v>0</v>
      </c>
      <c r="BI316" s="115">
        <f>IF($U$316="nulová",$N$316,0)</f>
        <v>0</v>
      </c>
      <c r="BJ316" s="6" t="s">
        <v>19</v>
      </c>
      <c r="BK316" s="115">
        <f>ROUND($L$316*$K$316,2)</f>
        <v>0</v>
      </c>
      <c r="BL316" s="6" t="s">
        <v>165</v>
      </c>
      <c r="BM316" s="6" t="s">
        <v>533</v>
      </c>
    </row>
    <row r="317" spans="2:65" s="6" customFormat="1" ht="18.75" customHeight="1" x14ac:dyDescent="0.3">
      <c r="B317" s="116"/>
      <c r="E317" s="117"/>
      <c r="F317" s="190" t="s">
        <v>85</v>
      </c>
      <c r="G317" s="191"/>
      <c r="H317" s="191"/>
      <c r="I317" s="191"/>
      <c r="K317" s="118">
        <v>5.84</v>
      </c>
      <c r="R317" s="119"/>
      <c r="T317" s="120"/>
      <c r="AA317" s="121"/>
      <c r="AT317" s="117" t="s">
        <v>174</v>
      </c>
      <c r="AU317" s="117" t="s">
        <v>89</v>
      </c>
      <c r="AV317" s="117" t="s">
        <v>89</v>
      </c>
      <c r="AW317" s="117" t="s">
        <v>138</v>
      </c>
      <c r="AX317" s="117" t="s">
        <v>19</v>
      </c>
      <c r="AY317" s="117" t="s">
        <v>166</v>
      </c>
    </row>
    <row r="318" spans="2:65" s="6" customFormat="1" ht="39" customHeight="1" x14ac:dyDescent="0.3">
      <c r="B318" s="19"/>
      <c r="C318" s="108" t="s">
        <v>534</v>
      </c>
      <c r="D318" s="108" t="s">
        <v>167</v>
      </c>
      <c r="E318" s="109" t="s">
        <v>535</v>
      </c>
      <c r="F318" s="192" t="s">
        <v>536</v>
      </c>
      <c r="G318" s="193"/>
      <c r="H318" s="193"/>
      <c r="I318" s="193"/>
      <c r="J318" s="110" t="s">
        <v>208</v>
      </c>
      <c r="K318" s="111">
        <v>6</v>
      </c>
      <c r="L318" s="194"/>
      <c r="M318" s="193"/>
      <c r="N318" s="194">
        <f>ROUND($L$318*$K$318,2)</f>
        <v>0</v>
      </c>
      <c r="O318" s="193"/>
      <c r="P318" s="193"/>
      <c r="Q318" s="193"/>
      <c r="R318" s="20"/>
      <c r="T318" s="112"/>
      <c r="U318" s="26" t="s">
        <v>40</v>
      </c>
      <c r="V318" s="113">
        <v>0.216</v>
      </c>
      <c r="W318" s="113">
        <f>$V$318*$K$318</f>
        <v>1.296</v>
      </c>
      <c r="X318" s="113">
        <v>0.11519</v>
      </c>
      <c r="Y318" s="113">
        <f>$X$318*$K$318</f>
        <v>0.69113999999999998</v>
      </c>
      <c r="Z318" s="113">
        <v>0</v>
      </c>
      <c r="AA318" s="114">
        <f>$Z$318*$K$318</f>
        <v>0</v>
      </c>
      <c r="AR318" s="6" t="s">
        <v>165</v>
      </c>
      <c r="AT318" s="6" t="s">
        <v>167</v>
      </c>
      <c r="AU318" s="6" t="s">
        <v>89</v>
      </c>
      <c r="AY318" s="6" t="s">
        <v>166</v>
      </c>
      <c r="BE318" s="115">
        <f>IF($U$318="základní",$N$318,0)</f>
        <v>0</v>
      </c>
      <c r="BF318" s="115">
        <f>IF($U$318="snížená",$N$318,0)</f>
        <v>0</v>
      </c>
      <c r="BG318" s="115">
        <f>IF($U$318="zákl. přenesená",$N$318,0)</f>
        <v>0</v>
      </c>
      <c r="BH318" s="115">
        <f>IF($U$318="sníž. přenesená",$N$318,0)</f>
        <v>0</v>
      </c>
      <c r="BI318" s="115">
        <f>IF($U$318="nulová",$N$318,0)</f>
        <v>0</v>
      </c>
      <c r="BJ318" s="6" t="s">
        <v>19</v>
      </c>
      <c r="BK318" s="115">
        <f>ROUND($L$318*$K$318,2)</f>
        <v>0</v>
      </c>
      <c r="BL318" s="6" t="s">
        <v>165</v>
      </c>
      <c r="BM318" s="6" t="s">
        <v>537</v>
      </c>
    </row>
    <row r="319" spans="2:65" s="98" customFormat="1" ht="30.75" customHeight="1" x14ac:dyDescent="0.3">
      <c r="B319" s="99"/>
      <c r="D319" s="107" t="s">
        <v>146</v>
      </c>
      <c r="E319" s="107"/>
      <c r="F319" s="107"/>
      <c r="G319" s="107"/>
      <c r="H319" s="107"/>
      <c r="I319" s="107"/>
      <c r="J319" s="107"/>
      <c r="K319" s="107"/>
      <c r="L319" s="107"/>
      <c r="M319" s="107"/>
      <c r="N319" s="188">
        <f>$BK$319</f>
        <v>0</v>
      </c>
      <c r="O319" s="189"/>
      <c r="P319" s="189"/>
      <c r="Q319" s="189"/>
      <c r="R319" s="102"/>
      <c r="T319" s="103"/>
      <c r="W319" s="104">
        <f>SUM($W$320:$W$395)</f>
        <v>429.00119999999998</v>
      </c>
      <c r="Y319" s="104">
        <f>SUM($Y$320:$Y$395)</f>
        <v>85.042848000000006</v>
      </c>
      <c r="AA319" s="105">
        <f>SUM($AA$320:$AA$395)</f>
        <v>0</v>
      </c>
      <c r="AR319" s="101" t="s">
        <v>19</v>
      </c>
      <c r="AT319" s="101" t="s">
        <v>74</v>
      </c>
      <c r="AU319" s="101" t="s">
        <v>19</v>
      </c>
      <c r="AY319" s="101" t="s">
        <v>166</v>
      </c>
      <c r="BK319" s="106">
        <f>SUM($BK$320:$BK$395)</f>
        <v>0</v>
      </c>
    </row>
    <row r="320" spans="2:65" s="6" customFormat="1" ht="39" customHeight="1" x14ac:dyDescent="0.3">
      <c r="B320" s="19"/>
      <c r="C320" s="108" t="s">
        <v>538</v>
      </c>
      <c r="D320" s="108" t="s">
        <v>167</v>
      </c>
      <c r="E320" s="109" t="s">
        <v>539</v>
      </c>
      <c r="F320" s="192" t="s">
        <v>540</v>
      </c>
      <c r="G320" s="193"/>
      <c r="H320" s="193"/>
      <c r="I320" s="193"/>
      <c r="J320" s="110" t="s">
        <v>208</v>
      </c>
      <c r="K320" s="111">
        <v>22.8</v>
      </c>
      <c r="L320" s="194"/>
      <c r="M320" s="193"/>
      <c r="N320" s="194">
        <f>ROUND($L$320*$K$320,2)</f>
        <v>0</v>
      </c>
      <c r="O320" s="193"/>
      <c r="P320" s="193"/>
      <c r="Q320" s="193"/>
      <c r="R320" s="20"/>
      <c r="T320" s="112"/>
      <c r="U320" s="26" t="s">
        <v>40</v>
      </c>
      <c r="V320" s="113">
        <v>0.28299999999999997</v>
      </c>
      <c r="W320" s="113">
        <f>$V$320*$K$320</f>
        <v>6.4523999999999999</v>
      </c>
      <c r="X320" s="113">
        <v>3.0000000000000001E-5</v>
      </c>
      <c r="Y320" s="113">
        <f>$X$320*$K$320</f>
        <v>6.8400000000000004E-4</v>
      </c>
      <c r="Z320" s="113">
        <v>0</v>
      </c>
      <c r="AA320" s="114">
        <f>$Z$320*$K$320</f>
        <v>0</v>
      </c>
      <c r="AR320" s="6" t="s">
        <v>165</v>
      </c>
      <c r="AT320" s="6" t="s">
        <v>167</v>
      </c>
      <c r="AU320" s="6" t="s">
        <v>89</v>
      </c>
      <c r="AY320" s="6" t="s">
        <v>166</v>
      </c>
      <c r="BE320" s="115">
        <f>IF($U$320="základní",$N$320,0)</f>
        <v>0</v>
      </c>
      <c r="BF320" s="115">
        <f>IF($U$320="snížená",$N$320,0)</f>
        <v>0</v>
      </c>
      <c r="BG320" s="115">
        <f>IF($U$320="zákl. přenesená",$N$320,0)</f>
        <v>0</v>
      </c>
      <c r="BH320" s="115">
        <f>IF($U$320="sníž. přenesená",$N$320,0)</f>
        <v>0</v>
      </c>
      <c r="BI320" s="115">
        <f>IF($U$320="nulová",$N$320,0)</f>
        <v>0</v>
      </c>
      <c r="BJ320" s="6" t="s">
        <v>19</v>
      </c>
      <c r="BK320" s="115">
        <f>ROUND($L$320*$K$320,2)</f>
        <v>0</v>
      </c>
      <c r="BL320" s="6" t="s">
        <v>165</v>
      </c>
      <c r="BM320" s="6" t="s">
        <v>541</v>
      </c>
    </row>
    <row r="321" spans="2:65" s="6" customFormat="1" ht="18.75" customHeight="1" x14ac:dyDescent="0.3">
      <c r="B321" s="116"/>
      <c r="E321" s="117"/>
      <c r="F321" s="190" t="s">
        <v>542</v>
      </c>
      <c r="G321" s="191"/>
      <c r="H321" s="191"/>
      <c r="I321" s="191"/>
      <c r="K321" s="118">
        <v>22.8</v>
      </c>
      <c r="R321" s="119"/>
      <c r="T321" s="120"/>
      <c r="AA321" s="121"/>
      <c r="AT321" s="117" t="s">
        <v>174</v>
      </c>
      <c r="AU321" s="117" t="s">
        <v>89</v>
      </c>
      <c r="AV321" s="117" t="s">
        <v>89</v>
      </c>
      <c r="AW321" s="117" t="s">
        <v>138</v>
      </c>
      <c r="AX321" s="117" t="s">
        <v>75</v>
      </c>
      <c r="AY321" s="117" t="s">
        <v>166</v>
      </c>
    </row>
    <row r="322" spans="2:65" s="6" customFormat="1" ht="27" customHeight="1" x14ac:dyDescent="0.3">
      <c r="B322" s="19"/>
      <c r="C322" s="133" t="s">
        <v>543</v>
      </c>
      <c r="D322" s="133" t="s">
        <v>402</v>
      </c>
      <c r="E322" s="134" t="s">
        <v>544</v>
      </c>
      <c r="F322" s="201" t="s">
        <v>545</v>
      </c>
      <c r="G322" s="202"/>
      <c r="H322" s="202"/>
      <c r="I322" s="202"/>
      <c r="J322" s="135" t="s">
        <v>208</v>
      </c>
      <c r="K322" s="136">
        <v>23</v>
      </c>
      <c r="L322" s="203"/>
      <c r="M322" s="202"/>
      <c r="N322" s="203">
        <f>ROUND($L$322*$K$322,2)</f>
        <v>0</v>
      </c>
      <c r="O322" s="193"/>
      <c r="P322" s="193"/>
      <c r="Q322" s="193"/>
      <c r="R322" s="20"/>
      <c r="T322" s="112"/>
      <c r="U322" s="26" t="s">
        <v>40</v>
      </c>
      <c r="V322" s="113">
        <v>0</v>
      </c>
      <c r="W322" s="113">
        <f>$V$322*$K$322</f>
        <v>0</v>
      </c>
      <c r="X322" s="113">
        <v>2.4E-2</v>
      </c>
      <c r="Y322" s="113">
        <f>$X$322*$K$322</f>
        <v>0.55200000000000005</v>
      </c>
      <c r="Z322" s="113">
        <v>0</v>
      </c>
      <c r="AA322" s="114">
        <f>$Z$322*$K$322</f>
        <v>0</v>
      </c>
      <c r="AR322" s="6" t="s">
        <v>195</v>
      </c>
      <c r="AT322" s="6" t="s">
        <v>402</v>
      </c>
      <c r="AU322" s="6" t="s">
        <v>89</v>
      </c>
      <c r="AY322" s="6" t="s">
        <v>166</v>
      </c>
      <c r="BE322" s="115">
        <f>IF($U$322="základní",$N$322,0)</f>
        <v>0</v>
      </c>
      <c r="BF322" s="115">
        <f>IF($U$322="snížená",$N$322,0)</f>
        <v>0</v>
      </c>
      <c r="BG322" s="115">
        <f>IF($U$322="zákl. přenesená",$N$322,0)</f>
        <v>0</v>
      </c>
      <c r="BH322" s="115">
        <f>IF($U$322="sníž. přenesená",$N$322,0)</f>
        <v>0</v>
      </c>
      <c r="BI322" s="115">
        <f>IF($U$322="nulová",$N$322,0)</f>
        <v>0</v>
      </c>
      <c r="BJ322" s="6" t="s">
        <v>19</v>
      </c>
      <c r="BK322" s="115">
        <f>ROUND($L$322*$K$322,2)</f>
        <v>0</v>
      </c>
      <c r="BL322" s="6" t="s">
        <v>165</v>
      </c>
      <c r="BM322" s="6" t="s">
        <v>546</v>
      </c>
    </row>
    <row r="323" spans="2:65" s="6" customFormat="1" ht="39" customHeight="1" x14ac:dyDescent="0.3">
      <c r="B323" s="19"/>
      <c r="C323" s="108" t="s">
        <v>547</v>
      </c>
      <c r="D323" s="108" t="s">
        <v>167</v>
      </c>
      <c r="E323" s="109" t="s">
        <v>548</v>
      </c>
      <c r="F323" s="192" t="s">
        <v>549</v>
      </c>
      <c r="G323" s="193"/>
      <c r="H323" s="193"/>
      <c r="I323" s="193"/>
      <c r="J323" s="110" t="s">
        <v>208</v>
      </c>
      <c r="K323" s="111">
        <v>16.399999999999999</v>
      </c>
      <c r="L323" s="194"/>
      <c r="M323" s="193"/>
      <c r="N323" s="194">
        <f>ROUND($L$323*$K$323,2)</f>
        <v>0</v>
      </c>
      <c r="O323" s="193"/>
      <c r="P323" s="193"/>
      <c r="Q323" s="193"/>
      <c r="R323" s="20"/>
      <c r="T323" s="112"/>
      <c r="U323" s="26" t="s">
        <v>40</v>
      </c>
      <c r="V323" s="113">
        <v>0.35</v>
      </c>
      <c r="W323" s="113">
        <f>$V$323*$K$323</f>
        <v>5.7399999999999993</v>
      </c>
      <c r="X323" s="113">
        <v>4.0000000000000003E-5</v>
      </c>
      <c r="Y323" s="113">
        <f>$X$323*$K$323</f>
        <v>6.5600000000000001E-4</v>
      </c>
      <c r="Z323" s="113">
        <v>0</v>
      </c>
      <c r="AA323" s="114">
        <f>$Z$323*$K$323</f>
        <v>0</v>
      </c>
      <c r="AR323" s="6" t="s">
        <v>165</v>
      </c>
      <c r="AT323" s="6" t="s">
        <v>167</v>
      </c>
      <c r="AU323" s="6" t="s">
        <v>89</v>
      </c>
      <c r="AY323" s="6" t="s">
        <v>166</v>
      </c>
      <c r="BE323" s="115">
        <f>IF($U$323="základní",$N$323,0)</f>
        <v>0</v>
      </c>
      <c r="BF323" s="115">
        <f>IF($U$323="snížená",$N$323,0)</f>
        <v>0</v>
      </c>
      <c r="BG323" s="115">
        <f>IF($U$323="zákl. přenesená",$N$323,0)</f>
        <v>0</v>
      </c>
      <c r="BH323" s="115">
        <f>IF($U$323="sníž. přenesená",$N$323,0)</f>
        <v>0</v>
      </c>
      <c r="BI323" s="115">
        <f>IF($U$323="nulová",$N$323,0)</f>
        <v>0</v>
      </c>
      <c r="BJ323" s="6" t="s">
        <v>19</v>
      </c>
      <c r="BK323" s="115">
        <f>ROUND($L$323*$K$323,2)</f>
        <v>0</v>
      </c>
      <c r="BL323" s="6" t="s">
        <v>165</v>
      </c>
      <c r="BM323" s="6" t="s">
        <v>550</v>
      </c>
    </row>
    <row r="324" spans="2:65" s="6" customFormat="1" ht="18.75" customHeight="1" x14ac:dyDescent="0.3">
      <c r="B324" s="116"/>
      <c r="E324" s="117"/>
      <c r="F324" s="190" t="s">
        <v>551</v>
      </c>
      <c r="G324" s="191"/>
      <c r="H324" s="191"/>
      <c r="I324" s="191"/>
      <c r="K324" s="118">
        <v>16.399999999999999</v>
      </c>
      <c r="R324" s="119"/>
      <c r="T324" s="120"/>
      <c r="AA324" s="121"/>
      <c r="AT324" s="117" t="s">
        <v>174</v>
      </c>
      <c r="AU324" s="117" t="s">
        <v>89</v>
      </c>
      <c r="AV324" s="117" t="s">
        <v>89</v>
      </c>
      <c r="AW324" s="117" t="s">
        <v>138</v>
      </c>
      <c r="AX324" s="117" t="s">
        <v>75</v>
      </c>
      <c r="AY324" s="117" t="s">
        <v>166</v>
      </c>
    </row>
    <row r="325" spans="2:65" s="6" customFormat="1" ht="27" customHeight="1" x14ac:dyDescent="0.3">
      <c r="B325" s="19"/>
      <c r="C325" s="133" t="s">
        <v>552</v>
      </c>
      <c r="D325" s="133" t="s">
        <v>402</v>
      </c>
      <c r="E325" s="134" t="s">
        <v>553</v>
      </c>
      <c r="F325" s="201" t="s">
        <v>554</v>
      </c>
      <c r="G325" s="202"/>
      <c r="H325" s="202"/>
      <c r="I325" s="202"/>
      <c r="J325" s="135" t="s">
        <v>208</v>
      </c>
      <c r="K325" s="136">
        <v>17</v>
      </c>
      <c r="L325" s="203"/>
      <c r="M325" s="202"/>
      <c r="N325" s="203">
        <f>ROUND($L$325*$K$325,2)</f>
        <v>0</v>
      </c>
      <c r="O325" s="193"/>
      <c r="P325" s="193"/>
      <c r="Q325" s="193"/>
      <c r="R325" s="20"/>
      <c r="T325" s="112"/>
      <c r="U325" s="26" t="s">
        <v>40</v>
      </c>
      <c r="V325" s="113">
        <v>0</v>
      </c>
      <c r="W325" s="113">
        <f>$V$325*$K$325</f>
        <v>0</v>
      </c>
      <c r="X325" s="113">
        <v>3.6999999999999998E-2</v>
      </c>
      <c r="Y325" s="113">
        <f>$X$325*$K$325</f>
        <v>0.629</v>
      </c>
      <c r="Z325" s="113">
        <v>0</v>
      </c>
      <c r="AA325" s="114">
        <f>$Z$325*$K$325</f>
        <v>0</v>
      </c>
      <c r="AR325" s="6" t="s">
        <v>195</v>
      </c>
      <c r="AT325" s="6" t="s">
        <v>402</v>
      </c>
      <c r="AU325" s="6" t="s">
        <v>89</v>
      </c>
      <c r="AY325" s="6" t="s">
        <v>166</v>
      </c>
      <c r="BE325" s="115">
        <f>IF($U$325="základní",$N$325,0)</f>
        <v>0</v>
      </c>
      <c r="BF325" s="115">
        <f>IF($U$325="snížená",$N$325,0)</f>
        <v>0</v>
      </c>
      <c r="BG325" s="115">
        <f>IF($U$325="zákl. přenesená",$N$325,0)</f>
        <v>0</v>
      </c>
      <c r="BH325" s="115">
        <f>IF($U$325="sníž. přenesená",$N$325,0)</f>
        <v>0</v>
      </c>
      <c r="BI325" s="115">
        <f>IF($U$325="nulová",$N$325,0)</f>
        <v>0</v>
      </c>
      <c r="BJ325" s="6" t="s">
        <v>19</v>
      </c>
      <c r="BK325" s="115">
        <f>ROUND($L$325*$K$325,2)</f>
        <v>0</v>
      </c>
      <c r="BL325" s="6" t="s">
        <v>165</v>
      </c>
      <c r="BM325" s="6" t="s">
        <v>555</v>
      </c>
    </row>
    <row r="326" spans="2:65" s="6" customFormat="1" ht="39" customHeight="1" x14ac:dyDescent="0.3">
      <c r="B326" s="19"/>
      <c r="C326" s="108" t="s">
        <v>556</v>
      </c>
      <c r="D326" s="108" t="s">
        <v>167</v>
      </c>
      <c r="E326" s="109" t="s">
        <v>557</v>
      </c>
      <c r="F326" s="192" t="s">
        <v>558</v>
      </c>
      <c r="G326" s="193"/>
      <c r="H326" s="193"/>
      <c r="I326" s="193"/>
      <c r="J326" s="110" t="s">
        <v>208</v>
      </c>
      <c r="K326" s="111">
        <v>14.8</v>
      </c>
      <c r="L326" s="194"/>
      <c r="M326" s="193"/>
      <c r="N326" s="194">
        <f>ROUND($L$326*$K$326,2)</f>
        <v>0</v>
      </c>
      <c r="O326" s="193"/>
      <c r="P326" s="193"/>
      <c r="Q326" s="193"/>
      <c r="R326" s="20"/>
      <c r="T326" s="112"/>
      <c r="U326" s="26" t="s">
        <v>40</v>
      </c>
      <c r="V326" s="113">
        <v>0.68600000000000005</v>
      </c>
      <c r="W326" s="113">
        <f>$V$326*$K$326</f>
        <v>10.152800000000001</v>
      </c>
      <c r="X326" s="113">
        <v>8.0000000000000007E-5</v>
      </c>
      <c r="Y326" s="113">
        <f>$X$326*$K$326</f>
        <v>1.1840000000000002E-3</v>
      </c>
      <c r="Z326" s="113">
        <v>0</v>
      </c>
      <c r="AA326" s="114">
        <f>$Z$326*$K$326</f>
        <v>0</v>
      </c>
      <c r="AR326" s="6" t="s">
        <v>165</v>
      </c>
      <c r="AT326" s="6" t="s">
        <v>167</v>
      </c>
      <c r="AU326" s="6" t="s">
        <v>89</v>
      </c>
      <c r="AY326" s="6" t="s">
        <v>166</v>
      </c>
      <c r="BE326" s="115">
        <f>IF($U$326="základní",$N$326,0)</f>
        <v>0</v>
      </c>
      <c r="BF326" s="115">
        <f>IF($U$326="snížená",$N$326,0)</f>
        <v>0</v>
      </c>
      <c r="BG326" s="115">
        <f>IF($U$326="zákl. přenesená",$N$326,0)</f>
        <v>0</v>
      </c>
      <c r="BH326" s="115">
        <f>IF($U$326="sníž. přenesená",$N$326,0)</f>
        <v>0</v>
      </c>
      <c r="BI326" s="115">
        <f>IF($U$326="nulová",$N$326,0)</f>
        <v>0</v>
      </c>
      <c r="BJ326" s="6" t="s">
        <v>19</v>
      </c>
      <c r="BK326" s="115">
        <f>ROUND($L$326*$K$326,2)</f>
        <v>0</v>
      </c>
      <c r="BL326" s="6" t="s">
        <v>165</v>
      </c>
      <c r="BM326" s="6" t="s">
        <v>559</v>
      </c>
    </row>
    <row r="327" spans="2:65" s="6" customFormat="1" ht="18.75" customHeight="1" x14ac:dyDescent="0.3">
      <c r="B327" s="116"/>
      <c r="E327" s="117"/>
      <c r="F327" s="190" t="s">
        <v>560</v>
      </c>
      <c r="G327" s="191"/>
      <c r="H327" s="191"/>
      <c r="I327" s="191"/>
      <c r="K327" s="118">
        <v>14.8</v>
      </c>
      <c r="R327" s="119"/>
      <c r="T327" s="120"/>
      <c r="AA327" s="121"/>
      <c r="AT327" s="117" t="s">
        <v>174</v>
      </c>
      <c r="AU327" s="117" t="s">
        <v>89</v>
      </c>
      <c r="AV327" s="117" t="s">
        <v>89</v>
      </c>
      <c r="AW327" s="117" t="s">
        <v>138</v>
      </c>
      <c r="AX327" s="117" t="s">
        <v>75</v>
      </c>
      <c r="AY327" s="117" t="s">
        <v>166</v>
      </c>
    </row>
    <row r="328" spans="2:65" s="6" customFormat="1" ht="27" customHeight="1" x14ac:dyDescent="0.3">
      <c r="B328" s="19"/>
      <c r="C328" s="133" t="s">
        <v>561</v>
      </c>
      <c r="D328" s="133" t="s">
        <v>402</v>
      </c>
      <c r="E328" s="134" t="s">
        <v>562</v>
      </c>
      <c r="F328" s="201" t="s">
        <v>563</v>
      </c>
      <c r="G328" s="202"/>
      <c r="H328" s="202"/>
      <c r="I328" s="202"/>
      <c r="J328" s="135" t="s">
        <v>208</v>
      </c>
      <c r="K328" s="136">
        <v>14.8</v>
      </c>
      <c r="L328" s="203"/>
      <c r="M328" s="202"/>
      <c r="N328" s="203">
        <f>ROUND($L$328*$K$328,2)</f>
        <v>0</v>
      </c>
      <c r="O328" s="193"/>
      <c r="P328" s="193"/>
      <c r="Q328" s="193"/>
      <c r="R328" s="20"/>
      <c r="T328" s="112"/>
      <c r="U328" s="26" t="s">
        <v>40</v>
      </c>
      <c r="V328" s="113">
        <v>0</v>
      </c>
      <c r="W328" s="113">
        <f>$V$328*$K$328</f>
        <v>0</v>
      </c>
      <c r="X328" s="113">
        <v>7.1999999999999995E-2</v>
      </c>
      <c r="Y328" s="113">
        <f>$X$328*$K$328</f>
        <v>1.0655999999999999</v>
      </c>
      <c r="Z328" s="113">
        <v>0</v>
      </c>
      <c r="AA328" s="114">
        <f>$Z$328*$K$328</f>
        <v>0</v>
      </c>
      <c r="AR328" s="6" t="s">
        <v>195</v>
      </c>
      <c r="AT328" s="6" t="s">
        <v>402</v>
      </c>
      <c r="AU328" s="6" t="s">
        <v>89</v>
      </c>
      <c r="AY328" s="6" t="s">
        <v>166</v>
      </c>
      <c r="BE328" s="115">
        <f>IF($U$328="základní",$N$328,0)</f>
        <v>0</v>
      </c>
      <c r="BF328" s="115">
        <f>IF($U$328="snížená",$N$328,0)</f>
        <v>0</v>
      </c>
      <c r="BG328" s="115">
        <f>IF($U$328="zákl. přenesená",$N$328,0)</f>
        <v>0</v>
      </c>
      <c r="BH328" s="115">
        <f>IF($U$328="sníž. přenesená",$N$328,0)</f>
        <v>0</v>
      </c>
      <c r="BI328" s="115">
        <f>IF($U$328="nulová",$N$328,0)</f>
        <v>0</v>
      </c>
      <c r="BJ328" s="6" t="s">
        <v>19</v>
      </c>
      <c r="BK328" s="115">
        <f>ROUND($L$328*$K$328,2)</f>
        <v>0</v>
      </c>
      <c r="BL328" s="6" t="s">
        <v>165</v>
      </c>
      <c r="BM328" s="6" t="s">
        <v>564</v>
      </c>
    </row>
    <row r="329" spans="2:65" s="6" customFormat="1" ht="39" customHeight="1" x14ac:dyDescent="0.3">
      <c r="B329" s="19"/>
      <c r="C329" s="108" t="s">
        <v>565</v>
      </c>
      <c r="D329" s="108" t="s">
        <v>167</v>
      </c>
      <c r="E329" s="109" t="s">
        <v>566</v>
      </c>
      <c r="F329" s="192" t="s">
        <v>567</v>
      </c>
      <c r="G329" s="193"/>
      <c r="H329" s="193"/>
      <c r="I329" s="193"/>
      <c r="J329" s="110" t="s">
        <v>208</v>
      </c>
      <c r="K329" s="111">
        <v>203.4</v>
      </c>
      <c r="L329" s="194"/>
      <c r="M329" s="193"/>
      <c r="N329" s="194">
        <f>ROUND($L$329*$K$329,2)</f>
        <v>0</v>
      </c>
      <c r="O329" s="193"/>
      <c r="P329" s="193"/>
      <c r="Q329" s="193"/>
      <c r="R329" s="20"/>
      <c r="T329" s="112"/>
      <c r="U329" s="26" t="s">
        <v>40</v>
      </c>
      <c r="V329" s="113">
        <v>0.76</v>
      </c>
      <c r="W329" s="113">
        <f>$V$329*$K$329</f>
        <v>154.584</v>
      </c>
      <c r="X329" s="113">
        <v>1.1E-4</v>
      </c>
      <c r="Y329" s="113">
        <f>$X$329*$K$329</f>
        <v>2.2374000000000002E-2</v>
      </c>
      <c r="Z329" s="113">
        <v>0</v>
      </c>
      <c r="AA329" s="114">
        <f>$Z$329*$K$329</f>
        <v>0</v>
      </c>
      <c r="AR329" s="6" t="s">
        <v>165</v>
      </c>
      <c r="AT329" s="6" t="s">
        <v>167</v>
      </c>
      <c r="AU329" s="6" t="s">
        <v>89</v>
      </c>
      <c r="AY329" s="6" t="s">
        <v>166</v>
      </c>
      <c r="BE329" s="115">
        <f>IF($U$329="základní",$N$329,0)</f>
        <v>0</v>
      </c>
      <c r="BF329" s="115">
        <f>IF($U$329="snížená",$N$329,0)</f>
        <v>0</v>
      </c>
      <c r="BG329" s="115">
        <f>IF($U$329="zákl. přenesená",$N$329,0)</f>
        <v>0</v>
      </c>
      <c r="BH329" s="115">
        <f>IF($U$329="sníž. přenesená",$N$329,0)</f>
        <v>0</v>
      </c>
      <c r="BI329" s="115">
        <f>IF($U$329="nulová",$N$329,0)</f>
        <v>0</v>
      </c>
      <c r="BJ329" s="6" t="s">
        <v>19</v>
      </c>
      <c r="BK329" s="115">
        <f>ROUND($L$329*$K$329,2)</f>
        <v>0</v>
      </c>
      <c r="BL329" s="6" t="s">
        <v>165</v>
      </c>
      <c r="BM329" s="6" t="s">
        <v>568</v>
      </c>
    </row>
    <row r="330" spans="2:65" s="6" customFormat="1" ht="18.75" customHeight="1" x14ac:dyDescent="0.3">
      <c r="B330" s="116"/>
      <c r="E330" s="117"/>
      <c r="F330" s="190" t="s">
        <v>569</v>
      </c>
      <c r="G330" s="191"/>
      <c r="H330" s="191"/>
      <c r="I330" s="191"/>
      <c r="K330" s="118">
        <v>203.4</v>
      </c>
      <c r="R330" s="119"/>
      <c r="T330" s="120"/>
      <c r="AA330" s="121"/>
      <c r="AT330" s="117" t="s">
        <v>174</v>
      </c>
      <c r="AU330" s="117" t="s">
        <v>89</v>
      </c>
      <c r="AV330" s="117" t="s">
        <v>89</v>
      </c>
      <c r="AW330" s="117" t="s">
        <v>138</v>
      </c>
      <c r="AX330" s="117" t="s">
        <v>75</v>
      </c>
      <c r="AY330" s="117" t="s">
        <v>166</v>
      </c>
    </row>
    <row r="331" spans="2:65" s="6" customFormat="1" ht="27" customHeight="1" x14ac:dyDescent="0.3">
      <c r="B331" s="19"/>
      <c r="C331" s="133" t="s">
        <v>570</v>
      </c>
      <c r="D331" s="133" t="s">
        <v>402</v>
      </c>
      <c r="E331" s="134" t="s">
        <v>571</v>
      </c>
      <c r="F331" s="201" t="s">
        <v>572</v>
      </c>
      <c r="G331" s="202"/>
      <c r="H331" s="202"/>
      <c r="I331" s="202"/>
      <c r="J331" s="135" t="s">
        <v>208</v>
      </c>
      <c r="K331" s="136">
        <v>204</v>
      </c>
      <c r="L331" s="203"/>
      <c r="M331" s="202"/>
      <c r="N331" s="203">
        <f>ROUND($L$331*$K$331,2)</f>
        <v>0</v>
      </c>
      <c r="O331" s="193"/>
      <c r="P331" s="193"/>
      <c r="Q331" s="193"/>
      <c r="R331" s="20"/>
      <c r="T331" s="112"/>
      <c r="U331" s="26" t="s">
        <v>40</v>
      </c>
      <c r="V331" s="113">
        <v>0</v>
      </c>
      <c r="W331" s="113">
        <f>$V$331*$K$331</f>
        <v>0</v>
      </c>
      <c r="X331" s="113">
        <v>0.13600000000000001</v>
      </c>
      <c r="Y331" s="113">
        <f>$X$331*$K$331</f>
        <v>27.744000000000003</v>
      </c>
      <c r="Z331" s="113">
        <v>0</v>
      </c>
      <c r="AA331" s="114">
        <f>$Z$331*$K$331</f>
        <v>0</v>
      </c>
      <c r="AR331" s="6" t="s">
        <v>195</v>
      </c>
      <c r="AT331" s="6" t="s">
        <v>402</v>
      </c>
      <c r="AU331" s="6" t="s">
        <v>89</v>
      </c>
      <c r="AY331" s="6" t="s">
        <v>166</v>
      </c>
      <c r="BE331" s="115">
        <f>IF($U$331="základní",$N$331,0)</f>
        <v>0</v>
      </c>
      <c r="BF331" s="115">
        <f>IF($U$331="snížená",$N$331,0)</f>
        <v>0</v>
      </c>
      <c r="BG331" s="115">
        <f>IF($U$331="zákl. přenesená",$N$331,0)</f>
        <v>0</v>
      </c>
      <c r="BH331" s="115">
        <f>IF($U$331="sníž. přenesená",$N$331,0)</f>
        <v>0</v>
      </c>
      <c r="BI331" s="115">
        <f>IF($U$331="nulová",$N$331,0)</f>
        <v>0</v>
      </c>
      <c r="BJ331" s="6" t="s">
        <v>19</v>
      </c>
      <c r="BK331" s="115">
        <f>ROUND($L$331*$K$331,2)</f>
        <v>0</v>
      </c>
      <c r="BL331" s="6" t="s">
        <v>165</v>
      </c>
      <c r="BM331" s="6" t="s">
        <v>573</v>
      </c>
    </row>
    <row r="332" spans="2:65" s="6" customFormat="1" ht="39" customHeight="1" x14ac:dyDescent="0.3">
      <c r="B332" s="19"/>
      <c r="C332" s="108" t="s">
        <v>574</v>
      </c>
      <c r="D332" s="108" t="s">
        <v>167</v>
      </c>
      <c r="E332" s="109" t="s">
        <v>575</v>
      </c>
      <c r="F332" s="192" t="s">
        <v>576</v>
      </c>
      <c r="G332" s="193"/>
      <c r="H332" s="193"/>
      <c r="I332" s="193"/>
      <c r="J332" s="110" t="s">
        <v>170</v>
      </c>
      <c r="K332" s="111">
        <v>2</v>
      </c>
      <c r="L332" s="194"/>
      <c r="M332" s="193"/>
      <c r="N332" s="194">
        <f>ROUND($L$332*$K$332,2)</f>
        <v>0</v>
      </c>
      <c r="O332" s="193"/>
      <c r="P332" s="193"/>
      <c r="Q332" s="193"/>
      <c r="R332" s="20"/>
      <c r="T332" s="112"/>
      <c r="U332" s="26" t="s">
        <v>40</v>
      </c>
      <c r="V332" s="113">
        <v>6.4000000000000001E-2</v>
      </c>
      <c r="W332" s="113">
        <f>$V$332*$K$332</f>
        <v>0.128</v>
      </c>
      <c r="X332" s="113">
        <v>2E-3</v>
      </c>
      <c r="Y332" s="113">
        <f>$X$332*$K$332</f>
        <v>4.0000000000000001E-3</v>
      </c>
      <c r="Z332" s="113">
        <v>0</v>
      </c>
      <c r="AA332" s="114">
        <f>$Z$332*$K$332</f>
        <v>0</v>
      </c>
      <c r="AR332" s="6" t="s">
        <v>165</v>
      </c>
      <c r="AT332" s="6" t="s">
        <v>167</v>
      </c>
      <c r="AU332" s="6" t="s">
        <v>89</v>
      </c>
      <c r="AY332" s="6" t="s">
        <v>166</v>
      </c>
      <c r="BE332" s="115">
        <f>IF($U$332="základní",$N$332,0)</f>
        <v>0</v>
      </c>
      <c r="BF332" s="115">
        <f>IF($U$332="snížená",$N$332,0)</f>
        <v>0</v>
      </c>
      <c r="BG332" s="115">
        <f>IF($U$332="zákl. přenesená",$N$332,0)</f>
        <v>0</v>
      </c>
      <c r="BH332" s="115">
        <f>IF($U$332="sníž. přenesená",$N$332,0)</f>
        <v>0</v>
      </c>
      <c r="BI332" s="115">
        <f>IF($U$332="nulová",$N$332,0)</f>
        <v>0</v>
      </c>
      <c r="BJ332" s="6" t="s">
        <v>19</v>
      </c>
      <c r="BK332" s="115">
        <f>ROUND($L$332*$K$332,2)</f>
        <v>0</v>
      </c>
      <c r="BL332" s="6" t="s">
        <v>165</v>
      </c>
      <c r="BM332" s="6" t="s">
        <v>577</v>
      </c>
    </row>
    <row r="333" spans="2:65" s="6" customFormat="1" ht="18.75" customHeight="1" x14ac:dyDescent="0.3">
      <c r="B333" s="116"/>
      <c r="E333" s="117"/>
      <c r="F333" s="190" t="s">
        <v>578</v>
      </c>
      <c r="G333" s="191"/>
      <c r="H333" s="191"/>
      <c r="I333" s="191"/>
      <c r="K333" s="118">
        <v>2</v>
      </c>
      <c r="R333" s="119"/>
      <c r="T333" s="120"/>
      <c r="AA333" s="121"/>
      <c r="AT333" s="117" t="s">
        <v>174</v>
      </c>
      <c r="AU333" s="117" t="s">
        <v>89</v>
      </c>
      <c r="AV333" s="117" t="s">
        <v>89</v>
      </c>
      <c r="AW333" s="117" t="s">
        <v>138</v>
      </c>
      <c r="AX333" s="117" t="s">
        <v>75</v>
      </c>
      <c r="AY333" s="117" t="s">
        <v>166</v>
      </c>
    </row>
    <row r="334" spans="2:65" s="6" customFormat="1" ht="39" customHeight="1" x14ac:dyDescent="0.3">
      <c r="B334" s="19"/>
      <c r="C334" s="108" t="s">
        <v>579</v>
      </c>
      <c r="D334" s="108" t="s">
        <v>167</v>
      </c>
      <c r="E334" s="109" t="s">
        <v>580</v>
      </c>
      <c r="F334" s="192" t="s">
        <v>581</v>
      </c>
      <c r="G334" s="193"/>
      <c r="H334" s="193"/>
      <c r="I334" s="193"/>
      <c r="J334" s="110" t="s">
        <v>170</v>
      </c>
      <c r="K334" s="111">
        <v>2</v>
      </c>
      <c r="L334" s="194"/>
      <c r="M334" s="193"/>
      <c r="N334" s="194">
        <f>ROUND($L$334*$K$334,2)</f>
        <v>0</v>
      </c>
      <c r="O334" s="193"/>
      <c r="P334" s="193"/>
      <c r="Q334" s="193"/>
      <c r="R334" s="20"/>
      <c r="T334" s="112"/>
      <c r="U334" s="26" t="s">
        <v>40</v>
      </c>
      <c r="V334" s="113">
        <v>5.1999999999999998E-2</v>
      </c>
      <c r="W334" s="113">
        <f>$V$334*$K$334</f>
        <v>0.104</v>
      </c>
      <c r="X334" s="113">
        <v>1.75E-3</v>
      </c>
      <c r="Y334" s="113">
        <f>$X$334*$K$334</f>
        <v>3.5000000000000001E-3</v>
      </c>
      <c r="Z334" s="113">
        <v>0</v>
      </c>
      <c r="AA334" s="114">
        <f>$Z$334*$K$334</f>
        <v>0</v>
      </c>
      <c r="AR334" s="6" t="s">
        <v>165</v>
      </c>
      <c r="AT334" s="6" t="s">
        <v>167</v>
      </c>
      <c r="AU334" s="6" t="s">
        <v>89</v>
      </c>
      <c r="AY334" s="6" t="s">
        <v>166</v>
      </c>
      <c r="BE334" s="115">
        <f>IF($U$334="základní",$N$334,0)</f>
        <v>0</v>
      </c>
      <c r="BF334" s="115">
        <f>IF($U$334="snížená",$N$334,0)</f>
        <v>0</v>
      </c>
      <c r="BG334" s="115">
        <f>IF($U$334="zákl. přenesená",$N$334,0)</f>
        <v>0</v>
      </c>
      <c r="BH334" s="115">
        <f>IF($U$334="sníž. přenesená",$N$334,0)</f>
        <v>0</v>
      </c>
      <c r="BI334" s="115">
        <f>IF($U$334="nulová",$N$334,0)</f>
        <v>0</v>
      </c>
      <c r="BJ334" s="6" t="s">
        <v>19</v>
      </c>
      <c r="BK334" s="115">
        <f>ROUND($L$334*$K$334,2)</f>
        <v>0</v>
      </c>
      <c r="BL334" s="6" t="s">
        <v>165</v>
      </c>
      <c r="BM334" s="6" t="s">
        <v>582</v>
      </c>
    </row>
    <row r="335" spans="2:65" s="6" customFormat="1" ht="18.75" customHeight="1" x14ac:dyDescent="0.3">
      <c r="B335" s="116"/>
      <c r="E335" s="117"/>
      <c r="F335" s="190" t="s">
        <v>583</v>
      </c>
      <c r="G335" s="191"/>
      <c r="H335" s="191"/>
      <c r="I335" s="191"/>
      <c r="K335" s="118">
        <v>2</v>
      </c>
      <c r="R335" s="119"/>
      <c r="T335" s="120"/>
      <c r="AA335" s="121"/>
      <c r="AT335" s="117" t="s">
        <v>174</v>
      </c>
      <c r="AU335" s="117" t="s">
        <v>89</v>
      </c>
      <c r="AV335" s="117" t="s">
        <v>89</v>
      </c>
      <c r="AW335" s="117" t="s">
        <v>138</v>
      </c>
      <c r="AX335" s="117" t="s">
        <v>75</v>
      </c>
      <c r="AY335" s="117" t="s">
        <v>166</v>
      </c>
    </row>
    <row r="336" spans="2:65" s="6" customFormat="1" ht="27" customHeight="1" x14ac:dyDescent="0.3">
      <c r="B336" s="19"/>
      <c r="C336" s="108" t="s">
        <v>584</v>
      </c>
      <c r="D336" s="108" t="s">
        <v>167</v>
      </c>
      <c r="E336" s="109" t="s">
        <v>585</v>
      </c>
      <c r="F336" s="192" t="s">
        <v>586</v>
      </c>
      <c r="G336" s="193"/>
      <c r="H336" s="193"/>
      <c r="I336" s="193"/>
      <c r="J336" s="110" t="s">
        <v>170</v>
      </c>
      <c r="K336" s="111">
        <v>4</v>
      </c>
      <c r="L336" s="194"/>
      <c r="M336" s="193"/>
      <c r="N336" s="194">
        <f>ROUND($L$336*$K$336,2)</f>
        <v>0</v>
      </c>
      <c r="O336" s="193"/>
      <c r="P336" s="193"/>
      <c r="Q336" s="193"/>
      <c r="R336" s="20"/>
      <c r="T336" s="112"/>
      <c r="U336" s="26" t="s">
        <v>40</v>
      </c>
      <c r="V336" s="113">
        <v>0.53900000000000003</v>
      </c>
      <c r="W336" s="113">
        <f>$V$336*$K$336</f>
        <v>2.1560000000000001</v>
      </c>
      <c r="X336" s="113">
        <v>6.9999999999999994E-5</v>
      </c>
      <c r="Y336" s="113">
        <f>$X$336*$K$336</f>
        <v>2.7999999999999998E-4</v>
      </c>
      <c r="Z336" s="113">
        <v>0</v>
      </c>
      <c r="AA336" s="114">
        <f>$Z$336*$K$336</f>
        <v>0</v>
      </c>
      <c r="AR336" s="6" t="s">
        <v>165</v>
      </c>
      <c r="AT336" s="6" t="s">
        <v>167</v>
      </c>
      <c r="AU336" s="6" t="s">
        <v>89</v>
      </c>
      <c r="AY336" s="6" t="s">
        <v>166</v>
      </c>
      <c r="BE336" s="115">
        <f>IF($U$336="základní",$N$336,0)</f>
        <v>0</v>
      </c>
      <c r="BF336" s="115">
        <f>IF($U$336="snížená",$N$336,0)</f>
        <v>0</v>
      </c>
      <c r="BG336" s="115">
        <f>IF($U$336="zákl. přenesená",$N$336,0)</f>
        <v>0</v>
      </c>
      <c r="BH336" s="115">
        <f>IF($U$336="sníž. přenesená",$N$336,0)</f>
        <v>0</v>
      </c>
      <c r="BI336" s="115">
        <f>IF($U$336="nulová",$N$336,0)</f>
        <v>0</v>
      </c>
      <c r="BJ336" s="6" t="s">
        <v>19</v>
      </c>
      <c r="BK336" s="115">
        <f>ROUND($L$336*$K$336,2)</f>
        <v>0</v>
      </c>
      <c r="BL336" s="6" t="s">
        <v>165</v>
      </c>
      <c r="BM336" s="6" t="s">
        <v>587</v>
      </c>
    </row>
    <row r="337" spans="2:65" s="6" customFormat="1" ht="18.75" customHeight="1" x14ac:dyDescent="0.3">
      <c r="B337" s="116"/>
      <c r="E337" s="117"/>
      <c r="F337" s="190" t="s">
        <v>588</v>
      </c>
      <c r="G337" s="191"/>
      <c r="H337" s="191"/>
      <c r="I337" s="191"/>
      <c r="K337" s="118">
        <v>4</v>
      </c>
      <c r="R337" s="119"/>
      <c r="T337" s="120"/>
      <c r="AA337" s="121"/>
      <c r="AT337" s="117" t="s">
        <v>174</v>
      </c>
      <c r="AU337" s="117" t="s">
        <v>89</v>
      </c>
      <c r="AV337" s="117" t="s">
        <v>89</v>
      </c>
      <c r="AW337" s="117" t="s">
        <v>138</v>
      </c>
      <c r="AX337" s="117" t="s">
        <v>75</v>
      </c>
      <c r="AY337" s="117" t="s">
        <v>166</v>
      </c>
    </row>
    <row r="338" spans="2:65" s="6" customFormat="1" ht="27" customHeight="1" x14ac:dyDescent="0.3">
      <c r="B338" s="19"/>
      <c r="C338" s="133" t="s">
        <v>589</v>
      </c>
      <c r="D338" s="133" t="s">
        <v>402</v>
      </c>
      <c r="E338" s="134" t="s">
        <v>590</v>
      </c>
      <c r="F338" s="201" t="s">
        <v>591</v>
      </c>
      <c r="G338" s="202"/>
      <c r="H338" s="202"/>
      <c r="I338" s="202"/>
      <c r="J338" s="135" t="s">
        <v>170</v>
      </c>
      <c r="K338" s="136">
        <v>4</v>
      </c>
      <c r="L338" s="203"/>
      <c r="M338" s="202"/>
      <c r="N338" s="203">
        <f>ROUND($L$338*$K$338,2)</f>
        <v>0</v>
      </c>
      <c r="O338" s="193"/>
      <c r="P338" s="193"/>
      <c r="Q338" s="193"/>
      <c r="R338" s="20"/>
      <c r="T338" s="112"/>
      <c r="U338" s="26" t="s">
        <v>40</v>
      </c>
      <c r="V338" s="113">
        <v>0</v>
      </c>
      <c r="W338" s="113">
        <f>$V$338*$K$338</f>
        <v>0</v>
      </c>
      <c r="X338" s="113">
        <v>0.01</v>
      </c>
      <c r="Y338" s="113">
        <f>$X$338*$K$338</f>
        <v>0.04</v>
      </c>
      <c r="Z338" s="113">
        <v>0</v>
      </c>
      <c r="AA338" s="114">
        <f>$Z$338*$K$338</f>
        <v>0</v>
      </c>
      <c r="AR338" s="6" t="s">
        <v>195</v>
      </c>
      <c r="AT338" s="6" t="s">
        <v>402</v>
      </c>
      <c r="AU338" s="6" t="s">
        <v>89</v>
      </c>
      <c r="AY338" s="6" t="s">
        <v>166</v>
      </c>
      <c r="BE338" s="115">
        <f>IF($U$338="základní",$N$338,0)</f>
        <v>0</v>
      </c>
      <c r="BF338" s="115">
        <f>IF($U$338="snížená",$N$338,0)</f>
        <v>0</v>
      </c>
      <c r="BG338" s="115">
        <f>IF($U$338="zákl. přenesená",$N$338,0)</f>
        <v>0</v>
      </c>
      <c r="BH338" s="115">
        <f>IF($U$338="sníž. přenesená",$N$338,0)</f>
        <v>0</v>
      </c>
      <c r="BI338" s="115">
        <f>IF($U$338="nulová",$N$338,0)</f>
        <v>0</v>
      </c>
      <c r="BJ338" s="6" t="s">
        <v>19</v>
      </c>
      <c r="BK338" s="115">
        <f>ROUND($L$338*$K$338,2)</f>
        <v>0</v>
      </c>
      <c r="BL338" s="6" t="s">
        <v>165</v>
      </c>
      <c r="BM338" s="6" t="s">
        <v>592</v>
      </c>
    </row>
    <row r="339" spans="2:65" s="6" customFormat="1" ht="27" customHeight="1" x14ac:dyDescent="0.3">
      <c r="B339" s="19"/>
      <c r="C339" s="108" t="s">
        <v>593</v>
      </c>
      <c r="D339" s="108" t="s">
        <v>167</v>
      </c>
      <c r="E339" s="109" t="s">
        <v>594</v>
      </c>
      <c r="F339" s="192" t="s">
        <v>595</v>
      </c>
      <c r="G339" s="193"/>
      <c r="H339" s="193"/>
      <c r="I339" s="193"/>
      <c r="J339" s="110" t="s">
        <v>170</v>
      </c>
      <c r="K339" s="111">
        <v>7</v>
      </c>
      <c r="L339" s="194"/>
      <c r="M339" s="193"/>
      <c r="N339" s="194">
        <f>ROUND($L$339*$K$339,2)</f>
        <v>0</v>
      </c>
      <c r="O339" s="193"/>
      <c r="P339" s="193"/>
      <c r="Q339" s="193"/>
      <c r="R339" s="20"/>
      <c r="T339" s="112"/>
      <c r="U339" s="26" t="s">
        <v>40</v>
      </c>
      <c r="V339" s="113">
        <v>0.67400000000000004</v>
      </c>
      <c r="W339" s="113">
        <f>$V$339*$K$339</f>
        <v>4.718</v>
      </c>
      <c r="X339" s="113">
        <v>6.9999999999999994E-5</v>
      </c>
      <c r="Y339" s="113">
        <f>$X$339*$K$339</f>
        <v>4.8999999999999998E-4</v>
      </c>
      <c r="Z339" s="113">
        <v>0</v>
      </c>
      <c r="AA339" s="114">
        <f>$Z$339*$K$339</f>
        <v>0</v>
      </c>
      <c r="AR339" s="6" t="s">
        <v>165</v>
      </c>
      <c r="AT339" s="6" t="s">
        <v>167</v>
      </c>
      <c r="AU339" s="6" t="s">
        <v>89</v>
      </c>
      <c r="AY339" s="6" t="s">
        <v>166</v>
      </c>
      <c r="BE339" s="115">
        <f>IF($U$339="základní",$N$339,0)</f>
        <v>0</v>
      </c>
      <c r="BF339" s="115">
        <f>IF($U$339="snížená",$N$339,0)</f>
        <v>0</v>
      </c>
      <c r="BG339" s="115">
        <f>IF($U$339="zákl. přenesená",$N$339,0)</f>
        <v>0</v>
      </c>
      <c r="BH339" s="115">
        <f>IF($U$339="sníž. přenesená",$N$339,0)</f>
        <v>0</v>
      </c>
      <c r="BI339" s="115">
        <f>IF($U$339="nulová",$N$339,0)</f>
        <v>0</v>
      </c>
      <c r="BJ339" s="6" t="s">
        <v>19</v>
      </c>
      <c r="BK339" s="115">
        <f>ROUND($L$339*$K$339,2)</f>
        <v>0</v>
      </c>
      <c r="BL339" s="6" t="s">
        <v>165</v>
      </c>
      <c r="BM339" s="6" t="s">
        <v>596</v>
      </c>
    </row>
    <row r="340" spans="2:65" s="6" customFormat="1" ht="18.75" customHeight="1" x14ac:dyDescent="0.3">
      <c r="B340" s="116"/>
      <c r="E340" s="117"/>
      <c r="F340" s="190" t="s">
        <v>597</v>
      </c>
      <c r="G340" s="191"/>
      <c r="H340" s="191"/>
      <c r="I340" s="191"/>
      <c r="K340" s="118">
        <v>7</v>
      </c>
      <c r="R340" s="119"/>
      <c r="T340" s="120"/>
      <c r="AA340" s="121"/>
      <c r="AT340" s="117" t="s">
        <v>174</v>
      </c>
      <c r="AU340" s="117" t="s">
        <v>89</v>
      </c>
      <c r="AV340" s="117" t="s">
        <v>89</v>
      </c>
      <c r="AW340" s="117" t="s">
        <v>138</v>
      </c>
      <c r="AX340" s="117" t="s">
        <v>75</v>
      </c>
      <c r="AY340" s="117" t="s">
        <v>166</v>
      </c>
    </row>
    <row r="341" spans="2:65" s="6" customFormat="1" ht="27" customHeight="1" x14ac:dyDescent="0.3">
      <c r="B341" s="19"/>
      <c r="C341" s="133" t="s">
        <v>598</v>
      </c>
      <c r="D341" s="133" t="s">
        <v>402</v>
      </c>
      <c r="E341" s="134" t="s">
        <v>599</v>
      </c>
      <c r="F341" s="201" t="s">
        <v>600</v>
      </c>
      <c r="G341" s="202"/>
      <c r="H341" s="202"/>
      <c r="I341" s="202"/>
      <c r="J341" s="135" t="s">
        <v>170</v>
      </c>
      <c r="K341" s="136">
        <v>7</v>
      </c>
      <c r="L341" s="203"/>
      <c r="M341" s="202"/>
      <c r="N341" s="203">
        <f>ROUND($L$341*$K$341,2)</f>
        <v>0</v>
      </c>
      <c r="O341" s="193"/>
      <c r="P341" s="193"/>
      <c r="Q341" s="193"/>
      <c r="R341" s="20"/>
      <c r="T341" s="112"/>
      <c r="U341" s="26" t="s">
        <v>40</v>
      </c>
      <c r="V341" s="113">
        <v>0</v>
      </c>
      <c r="W341" s="113">
        <f>$V$341*$K$341</f>
        <v>0</v>
      </c>
      <c r="X341" s="113">
        <v>1.4999999999999999E-2</v>
      </c>
      <c r="Y341" s="113">
        <f>$X$341*$K$341</f>
        <v>0.105</v>
      </c>
      <c r="Z341" s="113">
        <v>0</v>
      </c>
      <c r="AA341" s="114">
        <f>$Z$341*$K$341</f>
        <v>0</v>
      </c>
      <c r="AR341" s="6" t="s">
        <v>195</v>
      </c>
      <c r="AT341" s="6" t="s">
        <v>402</v>
      </c>
      <c r="AU341" s="6" t="s">
        <v>89</v>
      </c>
      <c r="AY341" s="6" t="s">
        <v>166</v>
      </c>
      <c r="BE341" s="115">
        <f>IF($U$341="základní",$N$341,0)</f>
        <v>0</v>
      </c>
      <c r="BF341" s="115">
        <f>IF($U$341="snížená",$N$341,0)</f>
        <v>0</v>
      </c>
      <c r="BG341" s="115">
        <f>IF($U$341="zákl. přenesená",$N$341,0)</f>
        <v>0</v>
      </c>
      <c r="BH341" s="115">
        <f>IF($U$341="sníž. přenesená",$N$341,0)</f>
        <v>0</v>
      </c>
      <c r="BI341" s="115">
        <f>IF($U$341="nulová",$N$341,0)</f>
        <v>0</v>
      </c>
      <c r="BJ341" s="6" t="s">
        <v>19</v>
      </c>
      <c r="BK341" s="115">
        <f>ROUND($L$341*$K$341,2)</f>
        <v>0</v>
      </c>
      <c r="BL341" s="6" t="s">
        <v>165</v>
      </c>
      <c r="BM341" s="6" t="s">
        <v>601</v>
      </c>
    </row>
    <row r="342" spans="2:65" s="6" customFormat="1" ht="39" customHeight="1" x14ac:dyDescent="0.3">
      <c r="B342" s="19"/>
      <c r="C342" s="133" t="s">
        <v>602</v>
      </c>
      <c r="D342" s="133" t="s">
        <v>402</v>
      </c>
      <c r="E342" s="134" t="s">
        <v>603</v>
      </c>
      <c r="F342" s="201" t="s">
        <v>604</v>
      </c>
      <c r="G342" s="202"/>
      <c r="H342" s="202"/>
      <c r="I342" s="202"/>
      <c r="J342" s="135" t="s">
        <v>170</v>
      </c>
      <c r="K342" s="136">
        <v>2</v>
      </c>
      <c r="L342" s="203"/>
      <c r="M342" s="202"/>
      <c r="N342" s="203">
        <f>ROUND($L$342*$K$342,2)</f>
        <v>0</v>
      </c>
      <c r="O342" s="193"/>
      <c r="P342" s="193"/>
      <c r="Q342" s="193"/>
      <c r="R342" s="20"/>
      <c r="T342" s="112"/>
      <c r="U342" s="26" t="s">
        <v>40</v>
      </c>
      <c r="V342" s="113">
        <v>0</v>
      </c>
      <c r="W342" s="113">
        <f>$V$342*$K$342</f>
        <v>0</v>
      </c>
      <c r="X342" s="113">
        <v>4.4999999999999998E-2</v>
      </c>
      <c r="Y342" s="113">
        <f>$X$342*$K$342</f>
        <v>0.09</v>
      </c>
      <c r="Z342" s="113">
        <v>0</v>
      </c>
      <c r="AA342" s="114">
        <f>$Z$342*$K$342</f>
        <v>0</v>
      </c>
      <c r="AR342" s="6" t="s">
        <v>195</v>
      </c>
      <c r="AT342" s="6" t="s">
        <v>402</v>
      </c>
      <c r="AU342" s="6" t="s">
        <v>89</v>
      </c>
      <c r="AY342" s="6" t="s">
        <v>166</v>
      </c>
      <c r="BE342" s="115">
        <f>IF($U$342="základní",$N$342,0)</f>
        <v>0</v>
      </c>
      <c r="BF342" s="115">
        <f>IF($U$342="snížená",$N$342,0)</f>
        <v>0</v>
      </c>
      <c r="BG342" s="115">
        <f>IF($U$342="zákl. přenesená",$N$342,0)</f>
        <v>0</v>
      </c>
      <c r="BH342" s="115">
        <f>IF($U$342="sníž. přenesená",$N$342,0)</f>
        <v>0</v>
      </c>
      <c r="BI342" s="115">
        <f>IF($U$342="nulová",$N$342,0)</f>
        <v>0</v>
      </c>
      <c r="BJ342" s="6" t="s">
        <v>19</v>
      </c>
      <c r="BK342" s="115">
        <f>ROUND($L$342*$K$342,2)</f>
        <v>0</v>
      </c>
      <c r="BL342" s="6" t="s">
        <v>165</v>
      </c>
      <c r="BM342" s="6" t="s">
        <v>605</v>
      </c>
    </row>
    <row r="343" spans="2:65" s="6" customFormat="1" ht="39" customHeight="1" x14ac:dyDescent="0.3">
      <c r="B343" s="19"/>
      <c r="C343" s="133" t="s">
        <v>606</v>
      </c>
      <c r="D343" s="133" t="s">
        <v>402</v>
      </c>
      <c r="E343" s="134" t="s">
        <v>607</v>
      </c>
      <c r="F343" s="201" t="s">
        <v>608</v>
      </c>
      <c r="G343" s="202"/>
      <c r="H343" s="202"/>
      <c r="I343" s="202"/>
      <c r="J343" s="135" t="s">
        <v>170</v>
      </c>
      <c r="K343" s="136">
        <v>2</v>
      </c>
      <c r="L343" s="203"/>
      <c r="M343" s="202"/>
      <c r="N343" s="203">
        <f>ROUND($L$343*$K$343,2)</f>
        <v>0</v>
      </c>
      <c r="O343" s="193"/>
      <c r="P343" s="193"/>
      <c r="Q343" s="193"/>
      <c r="R343" s="20"/>
      <c r="T343" s="112"/>
      <c r="U343" s="26" t="s">
        <v>40</v>
      </c>
      <c r="V343" s="113">
        <v>0</v>
      </c>
      <c r="W343" s="113">
        <f>$V$343*$K$343</f>
        <v>0</v>
      </c>
      <c r="X343" s="113">
        <v>9.5000000000000001E-2</v>
      </c>
      <c r="Y343" s="113">
        <f>$X$343*$K$343</f>
        <v>0.19</v>
      </c>
      <c r="Z343" s="113">
        <v>0</v>
      </c>
      <c r="AA343" s="114">
        <f>$Z$343*$K$343</f>
        <v>0</v>
      </c>
      <c r="AR343" s="6" t="s">
        <v>195</v>
      </c>
      <c r="AT343" s="6" t="s">
        <v>402</v>
      </c>
      <c r="AU343" s="6" t="s">
        <v>89</v>
      </c>
      <c r="AY343" s="6" t="s">
        <v>166</v>
      </c>
      <c r="BE343" s="115">
        <f>IF($U$343="základní",$N$343,0)</f>
        <v>0</v>
      </c>
      <c r="BF343" s="115">
        <f>IF($U$343="snížená",$N$343,0)</f>
        <v>0</v>
      </c>
      <c r="BG343" s="115">
        <f>IF($U$343="zákl. přenesená",$N$343,0)</f>
        <v>0</v>
      </c>
      <c r="BH343" s="115">
        <f>IF($U$343="sníž. přenesená",$N$343,0)</f>
        <v>0</v>
      </c>
      <c r="BI343" s="115">
        <f>IF($U$343="nulová",$N$343,0)</f>
        <v>0</v>
      </c>
      <c r="BJ343" s="6" t="s">
        <v>19</v>
      </c>
      <c r="BK343" s="115">
        <f>ROUND($L$343*$K$343,2)</f>
        <v>0</v>
      </c>
      <c r="BL343" s="6" t="s">
        <v>165</v>
      </c>
      <c r="BM343" s="6" t="s">
        <v>609</v>
      </c>
    </row>
    <row r="344" spans="2:65" s="6" customFormat="1" ht="27" customHeight="1" x14ac:dyDescent="0.3">
      <c r="B344" s="19"/>
      <c r="C344" s="108" t="s">
        <v>610</v>
      </c>
      <c r="D344" s="108" t="s">
        <v>167</v>
      </c>
      <c r="E344" s="109" t="s">
        <v>611</v>
      </c>
      <c r="F344" s="192" t="s">
        <v>612</v>
      </c>
      <c r="G344" s="193"/>
      <c r="H344" s="193"/>
      <c r="I344" s="193"/>
      <c r="J344" s="110" t="s">
        <v>170</v>
      </c>
      <c r="K344" s="111">
        <v>9</v>
      </c>
      <c r="L344" s="194"/>
      <c r="M344" s="193"/>
      <c r="N344" s="194">
        <f>ROUND($L$344*$K$344,2)</f>
        <v>0</v>
      </c>
      <c r="O344" s="193"/>
      <c r="P344" s="193"/>
      <c r="Q344" s="193"/>
      <c r="R344" s="20"/>
      <c r="T344" s="112"/>
      <c r="U344" s="26" t="s">
        <v>40</v>
      </c>
      <c r="V344" s="113">
        <v>1.0900000000000001</v>
      </c>
      <c r="W344" s="113">
        <f>$V$344*$K$344</f>
        <v>9.81</v>
      </c>
      <c r="X344" s="113">
        <v>1.7000000000000001E-4</v>
      </c>
      <c r="Y344" s="113">
        <f>$X$344*$K$344</f>
        <v>1.5300000000000001E-3</v>
      </c>
      <c r="Z344" s="113">
        <v>0</v>
      </c>
      <c r="AA344" s="114">
        <f>$Z$344*$K$344</f>
        <v>0</v>
      </c>
      <c r="AR344" s="6" t="s">
        <v>165</v>
      </c>
      <c r="AT344" s="6" t="s">
        <v>167</v>
      </c>
      <c r="AU344" s="6" t="s">
        <v>89</v>
      </c>
      <c r="AY344" s="6" t="s">
        <v>166</v>
      </c>
      <c r="BE344" s="115">
        <f>IF($U$344="základní",$N$344,0)</f>
        <v>0</v>
      </c>
      <c r="BF344" s="115">
        <f>IF($U$344="snížená",$N$344,0)</f>
        <v>0</v>
      </c>
      <c r="BG344" s="115">
        <f>IF($U$344="zákl. přenesená",$N$344,0)</f>
        <v>0</v>
      </c>
      <c r="BH344" s="115">
        <f>IF($U$344="sníž. přenesená",$N$344,0)</f>
        <v>0</v>
      </c>
      <c r="BI344" s="115">
        <f>IF($U$344="nulová",$N$344,0)</f>
        <v>0</v>
      </c>
      <c r="BJ344" s="6" t="s">
        <v>19</v>
      </c>
      <c r="BK344" s="115">
        <f>ROUND($L$344*$K$344,2)</f>
        <v>0</v>
      </c>
      <c r="BL344" s="6" t="s">
        <v>165</v>
      </c>
      <c r="BM344" s="6" t="s">
        <v>613</v>
      </c>
    </row>
    <row r="345" spans="2:65" s="6" customFormat="1" ht="18.75" customHeight="1" x14ac:dyDescent="0.3">
      <c r="B345" s="116"/>
      <c r="E345" s="117"/>
      <c r="F345" s="190" t="s">
        <v>614</v>
      </c>
      <c r="G345" s="191"/>
      <c r="H345" s="191"/>
      <c r="I345" s="191"/>
      <c r="K345" s="118">
        <v>9</v>
      </c>
      <c r="R345" s="119"/>
      <c r="T345" s="120"/>
      <c r="AA345" s="121"/>
      <c r="AT345" s="117" t="s">
        <v>174</v>
      </c>
      <c r="AU345" s="117" t="s">
        <v>89</v>
      </c>
      <c r="AV345" s="117" t="s">
        <v>89</v>
      </c>
      <c r="AW345" s="117" t="s">
        <v>138</v>
      </c>
      <c r="AX345" s="117" t="s">
        <v>75</v>
      </c>
      <c r="AY345" s="117" t="s">
        <v>166</v>
      </c>
    </row>
    <row r="346" spans="2:65" s="6" customFormat="1" ht="39" customHeight="1" x14ac:dyDescent="0.3">
      <c r="B346" s="19"/>
      <c r="C346" s="133" t="s">
        <v>615</v>
      </c>
      <c r="D346" s="133" t="s">
        <v>402</v>
      </c>
      <c r="E346" s="134" t="s">
        <v>616</v>
      </c>
      <c r="F346" s="201" t="s">
        <v>617</v>
      </c>
      <c r="G346" s="202"/>
      <c r="H346" s="202"/>
      <c r="I346" s="202"/>
      <c r="J346" s="135" t="s">
        <v>170</v>
      </c>
      <c r="K346" s="136">
        <v>4</v>
      </c>
      <c r="L346" s="203"/>
      <c r="M346" s="202"/>
      <c r="N346" s="203">
        <f>ROUND($L$346*$K$346,2)</f>
        <v>0</v>
      </c>
      <c r="O346" s="193"/>
      <c r="P346" s="193"/>
      <c r="Q346" s="193"/>
      <c r="R346" s="20"/>
      <c r="T346" s="112"/>
      <c r="U346" s="26" t="s">
        <v>40</v>
      </c>
      <c r="V346" s="113">
        <v>0</v>
      </c>
      <c r="W346" s="113">
        <f>$V$346*$K$346</f>
        <v>0</v>
      </c>
      <c r="X346" s="113">
        <v>0.14499999999999999</v>
      </c>
      <c r="Y346" s="113">
        <f>$X$346*$K$346</f>
        <v>0.57999999999999996</v>
      </c>
      <c r="Z346" s="113">
        <v>0</v>
      </c>
      <c r="AA346" s="114">
        <f>$Z$346*$K$346</f>
        <v>0</v>
      </c>
      <c r="AR346" s="6" t="s">
        <v>195</v>
      </c>
      <c r="AT346" s="6" t="s">
        <v>402</v>
      </c>
      <c r="AU346" s="6" t="s">
        <v>89</v>
      </c>
      <c r="AY346" s="6" t="s">
        <v>166</v>
      </c>
      <c r="BE346" s="115">
        <f>IF($U$346="základní",$N$346,0)</f>
        <v>0</v>
      </c>
      <c r="BF346" s="115">
        <f>IF($U$346="snížená",$N$346,0)</f>
        <v>0</v>
      </c>
      <c r="BG346" s="115">
        <f>IF($U$346="zákl. přenesená",$N$346,0)</f>
        <v>0</v>
      </c>
      <c r="BH346" s="115">
        <f>IF($U$346="sníž. přenesená",$N$346,0)</f>
        <v>0</v>
      </c>
      <c r="BI346" s="115">
        <f>IF($U$346="nulová",$N$346,0)</f>
        <v>0</v>
      </c>
      <c r="BJ346" s="6" t="s">
        <v>19</v>
      </c>
      <c r="BK346" s="115">
        <f>ROUND($L$346*$K$346,2)</f>
        <v>0</v>
      </c>
      <c r="BL346" s="6" t="s">
        <v>165</v>
      </c>
      <c r="BM346" s="6" t="s">
        <v>618</v>
      </c>
    </row>
    <row r="347" spans="2:65" s="6" customFormat="1" ht="39" customHeight="1" x14ac:dyDescent="0.3">
      <c r="B347" s="19"/>
      <c r="C347" s="133" t="s">
        <v>619</v>
      </c>
      <c r="D347" s="133" t="s">
        <v>402</v>
      </c>
      <c r="E347" s="134" t="s">
        <v>620</v>
      </c>
      <c r="F347" s="201" t="s">
        <v>621</v>
      </c>
      <c r="G347" s="202"/>
      <c r="H347" s="202"/>
      <c r="I347" s="202"/>
      <c r="J347" s="135" t="s">
        <v>170</v>
      </c>
      <c r="K347" s="136">
        <v>7</v>
      </c>
      <c r="L347" s="203"/>
      <c r="M347" s="202"/>
      <c r="N347" s="203">
        <f>ROUND($L$347*$K$347,2)</f>
        <v>0</v>
      </c>
      <c r="O347" s="193"/>
      <c r="P347" s="193"/>
      <c r="Q347" s="193"/>
      <c r="R347" s="20"/>
      <c r="T347" s="112"/>
      <c r="U347" s="26" t="s">
        <v>40</v>
      </c>
      <c r="V347" s="113">
        <v>0</v>
      </c>
      <c r="W347" s="113">
        <f>$V$347*$K$347</f>
        <v>0</v>
      </c>
      <c r="X347" s="113">
        <v>0.14499999999999999</v>
      </c>
      <c r="Y347" s="113">
        <f>$X$347*$K$347</f>
        <v>1.0149999999999999</v>
      </c>
      <c r="Z347" s="113">
        <v>0</v>
      </c>
      <c r="AA347" s="114">
        <f>$Z$347*$K$347</f>
        <v>0</v>
      </c>
      <c r="AR347" s="6" t="s">
        <v>195</v>
      </c>
      <c r="AT347" s="6" t="s">
        <v>402</v>
      </c>
      <c r="AU347" s="6" t="s">
        <v>89</v>
      </c>
      <c r="AY347" s="6" t="s">
        <v>166</v>
      </c>
      <c r="BE347" s="115">
        <f>IF($U$347="základní",$N$347,0)</f>
        <v>0</v>
      </c>
      <c r="BF347" s="115">
        <f>IF($U$347="snížená",$N$347,0)</f>
        <v>0</v>
      </c>
      <c r="BG347" s="115">
        <f>IF($U$347="zákl. přenesená",$N$347,0)</f>
        <v>0</v>
      </c>
      <c r="BH347" s="115">
        <f>IF($U$347="sníž. přenesená",$N$347,0)</f>
        <v>0</v>
      </c>
      <c r="BI347" s="115">
        <f>IF($U$347="nulová",$N$347,0)</f>
        <v>0</v>
      </c>
      <c r="BJ347" s="6" t="s">
        <v>19</v>
      </c>
      <c r="BK347" s="115">
        <f>ROUND($L$347*$K$347,2)</f>
        <v>0</v>
      </c>
      <c r="BL347" s="6" t="s">
        <v>165</v>
      </c>
      <c r="BM347" s="6" t="s">
        <v>622</v>
      </c>
    </row>
    <row r="348" spans="2:65" s="6" customFormat="1" ht="27" customHeight="1" x14ac:dyDescent="0.3">
      <c r="B348" s="19"/>
      <c r="C348" s="108" t="s">
        <v>623</v>
      </c>
      <c r="D348" s="108" t="s">
        <v>167</v>
      </c>
      <c r="E348" s="109" t="s">
        <v>624</v>
      </c>
      <c r="F348" s="192" t="s">
        <v>625</v>
      </c>
      <c r="G348" s="193"/>
      <c r="H348" s="193"/>
      <c r="I348" s="193"/>
      <c r="J348" s="110" t="s">
        <v>208</v>
      </c>
      <c r="K348" s="111">
        <v>25</v>
      </c>
      <c r="L348" s="194"/>
      <c r="M348" s="193"/>
      <c r="N348" s="194">
        <f>ROUND($L$348*$K$348,2)</f>
        <v>0</v>
      </c>
      <c r="O348" s="193"/>
      <c r="P348" s="193"/>
      <c r="Q348" s="193"/>
      <c r="R348" s="20"/>
      <c r="T348" s="112"/>
      <c r="U348" s="26" t="s">
        <v>40</v>
      </c>
      <c r="V348" s="113">
        <v>6.6000000000000003E-2</v>
      </c>
      <c r="W348" s="113">
        <f>$V$348*$K$348</f>
        <v>1.6500000000000001</v>
      </c>
      <c r="X348" s="113">
        <v>0</v>
      </c>
      <c r="Y348" s="113">
        <f>$X$348*$K$348</f>
        <v>0</v>
      </c>
      <c r="Z348" s="113">
        <v>0</v>
      </c>
      <c r="AA348" s="114">
        <f>$Z$348*$K$348</f>
        <v>0</v>
      </c>
      <c r="AR348" s="6" t="s">
        <v>165</v>
      </c>
      <c r="AT348" s="6" t="s">
        <v>167</v>
      </c>
      <c r="AU348" s="6" t="s">
        <v>89</v>
      </c>
      <c r="AY348" s="6" t="s">
        <v>166</v>
      </c>
      <c r="BE348" s="115">
        <f>IF($U$348="základní",$N$348,0)</f>
        <v>0</v>
      </c>
      <c r="BF348" s="115">
        <f>IF($U$348="snížená",$N$348,0)</f>
        <v>0</v>
      </c>
      <c r="BG348" s="115">
        <f>IF($U$348="zákl. přenesená",$N$348,0)</f>
        <v>0</v>
      </c>
      <c r="BH348" s="115">
        <f>IF($U$348="sníž. přenesená",$N$348,0)</f>
        <v>0</v>
      </c>
      <c r="BI348" s="115">
        <f>IF($U$348="nulová",$N$348,0)</f>
        <v>0</v>
      </c>
      <c r="BJ348" s="6" t="s">
        <v>19</v>
      </c>
      <c r="BK348" s="115">
        <f>ROUND($L$348*$K$348,2)</f>
        <v>0</v>
      </c>
      <c r="BL348" s="6" t="s">
        <v>165</v>
      </c>
      <c r="BM348" s="6" t="s">
        <v>626</v>
      </c>
    </row>
    <row r="349" spans="2:65" s="6" customFormat="1" ht="18.75" customHeight="1" x14ac:dyDescent="0.3">
      <c r="B349" s="116"/>
      <c r="E349" s="117"/>
      <c r="F349" s="190" t="s">
        <v>627</v>
      </c>
      <c r="G349" s="191"/>
      <c r="H349" s="191"/>
      <c r="I349" s="191"/>
      <c r="K349" s="118">
        <v>25</v>
      </c>
      <c r="R349" s="119"/>
      <c r="T349" s="120"/>
      <c r="AA349" s="121"/>
      <c r="AT349" s="117" t="s">
        <v>174</v>
      </c>
      <c r="AU349" s="117" t="s">
        <v>89</v>
      </c>
      <c r="AV349" s="117" t="s">
        <v>89</v>
      </c>
      <c r="AW349" s="117" t="s">
        <v>138</v>
      </c>
      <c r="AX349" s="117" t="s">
        <v>19</v>
      </c>
      <c r="AY349" s="117" t="s">
        <v>166</v>
      </c>
    </row>
    <row r="350" spans="2:65" s="6" customFormat="1" ht="27" customHeight="1" x14ac:dyDescent="0.3">
      <c r="B350" s="19"/>
      <c r="C350" s="133" t="s">
        <v>25</v>
      </c>
      <c r="D350" s="133" t="s">
        <v>402</v>
      </c>
      <c r="E350" s="134" t="s">
        <v>628</v>
      </c>
      <c r="F350" s="201" t="s">
        <v>629</v>
      </c>
      <c r="G350" s="202"/>
      <c r="H350" s="202"/>
      <c r="I350" s="202"/>
      <c r="J350" s="135" t="s">
        <v>170</v>
      </c>
      <c r="K350" s="136">
        <v>9</v>
      </c>
      <c r="L350" s="203"/>
      <c r="M350" s="202"/>
      <c r="N350" s="203">
        <f>ROUND($L$350*$K$350,2)</f>
        <v>0</v>
      </c>
      <c r="O350" s="193"/>
      <c r="P350" s="193"/>
      <c r="Q350" s="193"/>
      <c r="R350" s="20"/>
      <c r="T350" s="112"/>
      <c r="U350" s="26" t="s">
        <v>40</v>
      </c>
      <c r="V350" s="113">
        <v>0</v>
      </c>
      <c r="W350" s="113">
        <f>$V$350*$K$350</f>
        <v>0</v>
      </c>
      <c r="X350" s="113">
        <v>8.6999999999999994E-3</v>
      </c>
      <c r="Y350" s="113">
        <f>$X$350*$K$350</f>
        <v>7.8299999999999995E-2</v>
      </c>
      <c r="Z350" s="113">
        <v>0</v>
      </c>
      <c r="AA350" s="114">
        <f>$Z$350*$K$350</f>
        <v>0</v>
      </c>
      <c r="AR350" s="6" t="s">
        <v>195</v>
      </c>
      <c r="AT350" s="6" t="s">
        <v>402</v>
      </c>
      <c r="AU350" s="6" t="s">
        <v>89</v>
      </c>
      <c r="AY350" s="6" t="s">
        <v>166</v>
      </c>
      <c r="BE350" s="115">
        <f>IF($U$350="základní",$N$350,0)</f>
        <v>0</v>
      </c>
      <c r="BF350" s="115">
        <f>IF($U$350="snížená",$N$350,0)</f>
        <v>0</v>
      </c>
      <c r="BG350" s="115">
        <f>IF($U$350="zákl. přenesená",$N$350,0)</f>
        <v>0</v>
      </c>
      <c r="BH350" s="115">
        <f>IF($U$350="sníž. přenesená",$N$350,0)</f>
        <v>0</v>
      </c>
      <c r="BI350" s="115">
        <f>IF($U$350="nulová",$N$350,0)</f>
        <v>0</v>
      </c>
      <c r="BJ350" s="6" t="s">
        <v>19</v>
      </c>
      <c r="BK350" s="115">
        <f>ROUND($L$350*$K$350,2)</f>
        <v>0</v>
      </c>
      <c r="BL350" s="6" t="s">
        <v>165</v>
      </c>
      <c r="BM350" s="6" t="s">
        <v>630</v>
      </c>
    </row>
    <row r="351" spans="2:65" s="6" customFormat="1" ht="27" customHeight="1" x14ac:dyDescent="0.3">
      <c r="B351" s="19"/>
      <c r="C351" s="133" t="s">
        <v>631</v>
      </c>
      <c r="D351" s="133" t="s">
        <v>402</v>
      </c>
      <c r="E351" s="134" t="s">
        <v>632</v>
      </c>
      <c r="F351" s="201" t="s">
        <v>633</v>
      </c>
      <c r="G351" s="202"/>
      <c r="H351" s="202"/>
      <c r="I351" s="202"/>
      <c r="J351" s="135" t="s">
        <v>170</v>
      </c>
      <c r="K351" s="136">
        <v>1</v>
      </c>
      <c r="L351" s="203"/>
      <c r="M351" s="202"/>
      <c r="N351" s="203">
        <f>ROUND($L$351*$K$351,2)</f>
        <v>0</v>
      </c>
      <c r="O351" s="193"/>
      <c r="P351" s="193"/>
      <c r="Q351" s="193"/>
      <c r="R351" s="20"/>
      <c r="T351" s="112"/>
      <c r="U351" s="26" t="s">
        <v>40</v>
      </c>
      <c r="V351" s="113">
        <v>0</v>
      </c>
      <c r="W351" s="113">
        <f>$V$351*$K$351</f>
        <v>0</v>
      </c>
      <c r="X351" s="113">
        <v>4.5999999999999999E-3</v>
      </c>
      <c r="Y351" s="113">
        <f>$X$351*$K$351</f>
        <v>4.5999999999999999E-3</v>
      </c>
      <c r="Z351" s="113">
        <v>0</v>
      </c>
      <c r="AA351" s="114">
        <f>$Z$351*$K$351</f>
        <v>0</v>
      </c>
      <c r="AR351" s="6" t="s">
        <v>195</v>
      </c>
      <c r="AT351" s="6" t="s">
        <v>402</v>
      </c>
      <c r="AU351" s="6" t="s">
        <v>89</v>
      </c>
      <c r="AY351" s="6" t="s">
        <v>166</v>
      </c>
      <c r="BE351" s="115">
        <f>IF($U$351="základní",$N$351,0)</f>
        <v>0</v>
      </c>
      <c r="BF351" s="115">
        <f>IF($U$351="snížená",$N$351,0)</f>
        <v>0</v>
      </c>
      <c r="BG351" s="115">
        <f>IF($U$351="zákl. přenesená",$N$351,0)</f>
        <v>0</v>
      </c>
      <c r="BH351" s="115">
        <f>IF($U$351="sníž. přenesená",$N$351,0)</f>
        <v>0</v>
      </c>
      <c r="BI351" s="115">
        <f>IF($U$351="nulová",$N$351,0)</f>
        <v>0</v>
      </c>
      <c r="BJ351" s="6" t="s">
        <v>19</v>
      </c>
      <c r="BK351" s="115">
        <f>ROUND($L$351*$K$351,2)</f>
        <v>0</v>
      </c>
      <c r="BL351" s="6" t="s">
        <v>165</v>
      </c>
      <c r="BM351" s="6" t="s">
        <v>634</v>
      </c>
    </row>
    <row r="352" spans="2:65" s="6" customFormat="1" ht="39" customHeight="1" x14ac:dyDescent="0.3">
      <c r="B352" s="19"/>
      <c r="C352" s="108" t="s">
        <v>635</v>
      </c>
      <c r="D352" s="108" t="s">
        <v>167</v>
      </c>
      <c r="E352" s="109" t="s">
        <v>636</v>
      </c>
      <c r="F352" s="192" t="s">
        <v>637</v>
      </c>
      <c r="G352" s="193"/>
      <c r="H352" s="193"/>
      <c r="I352" s="193"/>
      <c r="J352" s="110" t="s">
        <v>170</v>
      </c>
      <c r="K352" s="111">
        <v>6</v>
      </c>
      <c r="L352" s="194"/>
      <c r="M352" s="193"/>
      <c r="N352" s="194">
        <f>ROUND($L$352*$K$352,2)</f>
        <v>0</v>
      </c>
      <c r="O352" s="193"/>
      <c r="P352" s="193"/>
      <c r="Q352" s="193"/>
      <c r="R352" s="20"/>
      <c r="T352" s="112"/>
      <c r="U352" s="26" t="s">
        <v>40</v>
      </c>
      <c r="V352" s="113">
        <v>0.68300000000000005</v>
      </c>
      <c r="W352" s="113">
        <f>$V$352*$K$352</f>
        <v>4.0980000000000008</v>
      </c>
      <c r="X352" s="113">
        <v>0</v>
      </c>
      <c r="Y352" s="113">
        <f>$X$352*$K$352</f>
        <v>0</v>
      </c>
      <c r="Z352" s="113">
        <v>0</v>
      </c>
      <c r="AA352" s="114">
        <f>$Z$352*$K$352</f>
        <v>0</v>
      </c>
      <c r="AR352" s="6" t="s">
        <v>165</v>
      </c>
      <c r="AT352" s="6" t="s">
        <v>167</v>
      </c>
      <c r="AU352" s="6" t="s">
        <v>89</v>
      </c>
      <c r="AY352" s="6" t="s">
        <v>166</v>
      </c>
      <c r="BE352" s="115">
        <f>IF($U$352="základní",$N$352,0)</f>
        <v>0</v>
      </c>
      <c r="BF352" s="115">
        <f>IF($U$352="snížená",$N$352,0)</f>
        <v>0</v>
      </c>
      <c r="BG352" s="115">
        <f>IF($U$352="zákl. přenesená",$N$352,0)</f>
        <v>0</v>
      </c>
      <c r="BH352" s="115">
        <f>IF($U$352="sníž. přenesená",$N$352,0)</f>
        <v>0</v>
      </c>
      <c r="BI352" s="115">
        <f>IF($U$352="nulová",$N$352,0)</f>
        <v>0</v>
      </c>
      <c r="BJ352" s="6" t="s">
        <v>19</v>
      </c>
      <c r="BK352" s="115">
        <f>ROUND($L$352*$K$352,2)</f>
        <v>0</v>
      </c>
      <c r="BL352" s="6" t="s">
        <v>165</v>
      </c>
      <c r="BM352" s="6" t="s">
        <v>638</v>
      </c>
    </row>
    <row r="353" spans="2:65" s="6" customFormat="1" ht="18.75" customHeight="1" x14ac:dyDescent="0.3">
      <c r="B353" s="116"/>
      <c r="E353" s="117"/>
      <c r="F353" s="190" t="s">
        <v>639</v>
      </c>
      <c r="G353" s="191"/>
      <c r="H353" s="191"/>
      <c r="I353" s="191"/>
      <c r="K353" s="118">
        <v>6</v>
      </c>
      <c r="R353" s="119"/>
      <c r="T353" s="120"/>
      <c r="AA353" s="121"/>
      <c r="AT353" s="117" t="s">
        <v>174</v>
      </c>
      <c r="AU353" s="117" t="s">
        <v>89</v>
      </c>
      <c r="AV353" s="117" t="s">
        <v>89</v>
      </c>
      <c r="AW353" s="117" t="s">
        <v>138</v>
      </c>
      <c r="AX353" s="117" t="s">
        <v>75</v>
      </c>
      <c r="AY353" s="117" t="s">
        <v>166</v>
      </c>
    </row>
    <row r="354" spans="2:65" s="6" customFormat="1" ht="39" customHeight="1" x14ac:dyDescent="0.3">
      <c r="B354" s="19"/>
      <c r="C354" s="108" t="s">
        <v>640</v>
      </c>
      <c r="D354" s="108" t="s">
        <v>167</v>
      </c>
      <c r="E354" s="109" t="s">
        <v>641</v>
      </c>
      <c r="F354" s="192" t="s">
        <v>642</v>
      </c>
      <c r="G354" s="193"/>
      <c r="H354" s="193"/>
      <c r="I354" s="193"/>
      <c r="J354" s="110" t="s">
        <v>170</v>
      </c>
      <c r="K354" s="111">
        <v>7</v>
      </c>
      <c r="L354" s="194"/>
      <c r="M354" s="193"/>
      <c r="N354" s="194">
        <f>ROUND($L$354*$K$354,2)</f>
        <v>0</v>
      </c>
      <c r="O354" s="193"/>
      <c r="P354" s="193"/>
      <c r="Q354" s="193"/>
      <c r="R354" s="20"/>
      <c r="T354" s="112"/>
      <c r="U354" s="26" t="s">
        <v>40</v>
      </c>
      <c r="V354" s="113">
        <v>0.745</v>
      </c>
      <c r="W354" s="113">
        <f>$V$354*$K$354</f>
        <v>5.2149999999999999</v>
      </c>
      <c r="X354" s="113">
        <v>1.0000000000000001E-5</v>
      </c>
      <c r="Y354" s="113">
        <f>$X$354*$K$354</f>
        <v>7.0000000000000007E-5</v>
      </c>
      <c r="Z354" s="113">
        <v>0</v>
      </c>
      <c r="AA354" s="114">
        <f>$Z$354*$K$354</f>
        <v>0</v>
      </c>
      <c r="AR354" s="6" t="s">
        <v>165</v>
      </c>
      <c r="AT354" s="6" t="s">
        <v>167</v>
      </c>
      <c r="AU354" s="6" t="s">
        <v>89</v>
      </c>
      <c r="AY354" s="6" t="s">
        <v>166</v>
      </c>
      <c r="BE354" s="115">
        <f>IF($U$354="základní",$N$354,0)</f>
        <v>0</v>
      </c>
      <c r="BF354" s="115">
        <f>IF($U$354="snížená",$N$354,0)</f>
        <v>0</v>
      </c>
      <c r="BG354" s="115">
        <f>IF($U$354="zákl. přenesená",$N$354,0)</f>
        <v>0</v>
      </c>
      <c r="BH354" s="115">
        <f>IF($U$354="sníž. přenesená",$N$354,0)</f>
        <v>0</v>
      </c>
      <c r="BI354" s="115">
        <f>IF($U$354="nulová",$N$354,0)</f>
        <v>0</v>
      </c>
      <c r="BJ354" s="6" t="s">
        <v>19</v>
      </c>
      <c r="BK354" s="115">
        <f>ROUND($L$354*$K$354,2)</f>
        <v>0</v>
      </c>
      <c r="BL354" s="6" t="s">
        <v>165</v>
      </c>
      <c r="BM354" s="6" t="s">
        <v>643</v>
      </c>
    </row>
    <row r="355" spans="2:65" s="6" customFormat="1" ht="18.75" customHeight="1" x14ac:dyDescent="0.3">
      <c r="B355" s="116"/>
      <c r="E355" s="117"/>
      <c r="F355" s="190" t="s">
        <v>644</v>
      </c>
      <c r="G355" s="191"/>
      <c r="H355" s="191"/>
      <c r="I355" s="191"/>
      <c r="K355" s="118">
        <v>7</v>
      </c>
      <c r="R355" s="119"/>
      <c r="T355" s="120"/>
      <c r="AA355" s="121"/>
      <c r="AT355" s="117" t="s">
        <v>174</v>
      </c>
      <c r="AU355" s="117" t="s">
        <v>89</v>
      </c>
      <c r="AV355" s="117" t="s">
        <v>89</v>
      </c>
      <c r="AW355" s="117" t="s">
        <v>138</v>
      </c>
      <c r="AX355" s="117" t="s">
        <v>75</v>
      </c>
      <c r="AY355" s="117" t="s">
        <v>166</v>
      </c>
    </row>
    <row r="356" spans="2:65" s="6" customFormat="1" ht="27" customHeight="1" x14ac:dyDescent="0.3">
      <c r="B356" s="19"/>
      <c r="C356" s="133" t="s">
        <v>645</v>
      </c>
      <c r="D356" s="133" t="s">
        <v>402</v>
      </c>
      <c r="E356" s="134" t="s">
        <v>646</v>
      </c>
      <c r="F356" s="201" t="s">
        <v>647</v>
      </c>
      <c r="G356" s="202"/>
      <c r="H356" s="202"/>
      <c r="I356" s="202"/>
      <c r="J356" s="135" t="s">
        <v>170</v>
      </c>
      <c r="K356" s="136">
        <v>6</v>
      </c>
      <c r="L356" s="203"/>
      <c r="M356" s="202"/>
      <c r="N356" s="203">
        <f>ROUND($L$356*$K$356,2)</f>
        <v>0</v>
      </c>
      <c r="O356" s="193"/>
      <c r="P356" s="193"/>
      <c r="Q356" s="193"/>
      <c r="R356" s="20"/>
      <c r="T356" s="112"/>
      <c r="U356" s="26" t="s">
        <v>40</v>
      </c>
      <c r="V356" s="113">
        <v>0</v>
      </c>
      <c r="W356" s="113">
        <f>$V$356*$K$356</f>
        <v>0</v>
      </c>
      <c r="X356" s="113">
        <v>1.7600000000000001E-3</v>
      </c>
      <c r="Y356" s="113">
        <f>$X$356*$K$356</f>
        <v>1.056E-2</v>
      </c>
      <c r="Z356" s="113">
        <v>0</v>
      </c>
      <c r="AA356" s="114">
        <f>$Z$356*$K$356</f>
        <v>0</v>
      </c>
      <c r="AR356" s="6" t="s">
        <v>195</v>
      </c>
      <c r="AT356" s="6" t="s">
        <v>402</v>
      </c>
      <c r="AU356" s="6" t="s">
        <v>89</v>
      </c>
      <c r="AY356" s="6" t="s">
        <v>166</v>
      </c>
      <c r="BE356" s="115">
        <f>IF($U$356="základní",$N$356,0)</f>
        <v>0</v>
      </c>
      <c r="BF356" s="115">
        <f>IF($U$356="snížená",$N$356,0)</f>
        <v>0</v>
      </c>
      <c r="BG356" s="115">
        <f>IF($U$356="zákl. přenesená",$N$356,0)</f>
        <v>0</v>
      </c>
      <c r="BH356" s="115">
        <f>IF($U$356="sníž. přenesená",$N$356,0)</f>
        <v>0</v>
      </c>
      <c r="BI356" s="115">
        <f>IF($U$356="nulová",$N$356,0)</f>
        <v>0</v>
      </c>
      <c r="BJ356" s="6" t="s">
        <v>19</v>
      </c>
      <c r="BK356" s="115">
        <f>ROUND($L$356*$K$356,2)</f>
        <v>0</v>
      </c>
      <c r="BL356" s="6" t="s">
        <v>165</v>
      </c>
      <c r="BM356" s="6" t="s">
        <v>648</v>
      </c>
    </row>
    <row r="357" spans="2:65" s="6" customFormat="1" ht="27" customHeight="1" x14ac:dyDescent="0.3">
      <c r="B357" s="19"/>
      <c r="C357" s="133" t="s">
        <v>649</v>
      </c>
      <c r="D357" s="133" t="s">
        <v>402</v>
      </c>
      <c r="E357" s="134" t="s">
        <v>650</v>
      </c>
      <c r="F357" s="201" t="s">
        <v>651</v>
      </c>
      <c r="G357" s="202"/>
      <c r="H357" s="202"/>
      <c r="I357" s="202"/>
      <c r="J357" s="135" t="s">
        <v>170</v>
      </c>
      <c r="K357" s="136">
        <v>4</v>
      </c>
      <c r="L357" s="203"/>
      <c r="M357" s="202"/>
      <c r="N357" s="203">
        <f>ROUND($L$357*$K$357,2)</f>
        <v>0</v>
      </c>
      <c r="O357" s="193"/>
      <c r="P357" s="193"/>
      <c r="Q357" s="193"/>
      <c r="R357" s="20"/>
      <c r="T357" s="112"/>
      <c r="U357" s="26" t="s">
        <v>40</v>
      </c>
      <c r="V357" s="113">
        <v>0</v>
      </c>
      <c r="W357" s="113">
        <f>$V$357*$K$357</f>
        <v>0</v>
      </c>
      <c r="X357" s="113">
        <v>5.8E-4</v>
      </c>
      <c r="Y357" s="113">
        <f>$X$357*$K$357</f>
        <v>2.32E-3</v>
      </c>
      <c r="Z357" s="113">
        <v>0</v>
      </c>
      <c r="AA357" s="114">
        <f>$Z$357*$K$357</f>
        <v>0</v>
      </c>
      <c r="AR357" s="6" t="s">
        <v>195</v>
      </c>
      <c r="AT357" s="6" t="s">
        <v>402</v>
      </c>
      <c r="AU357" s="6" t="s">
        <v>89</v>
      </c>
      <c r="AY357" s="6" t="s">
        <v>166</v>
      </c>
      <c r="BE357" s="115">
        <f>IF($U$357="základní",$N$357,0)</f>
        <v>0</v>
      </c>
      <c r="BF357" s="115">
        <f>IF($U$357="snížená",$N$357,0)</f>
        <v>0</v>
      </c>
      <c r="BG357" s="115">
        <f>IF($U$357="zákl. přenesená",$N$357,0)</f>
        <v>0</v>
      </c>
      <c r="BH357" s="115">
        <f>IF($U$357="sníž. přenesená",$N$357,0)</f>
        <v>0</v>
      </c>
      <c r="BI357" s="115">
        <f>IF($U$357="nulová",$N$357,0)</f>
        <v>0</v>
      </c>
      <c r="BJ357" s="6" t="s">
        <v>19</v>
      </c>
      <c r="BK357" s="115">
        <f>ROUND($L$357*$K$357,2)</f>
        <v>0</v>
      </c>
      <c r="BL357" s="6" t="s">
        <v>165</v>
      </c>
      <c r="BM357" s="6" t="s">
        <v>652</v>
      </c>
    </row>
    <row r="358" spans="2:65" s="6" customFormat="1" ht="27" customHeight="1" x14ac:dyDescent="0.3">
      <c r="B358" s="19"/>
      <c r="C358" s="133" t="s">
        <v>653</v>
      </c>
      <c r="D358" s="133" t="s">
        <v>402</v>
      </c>
      <c r="E358" s="134" t="s">
        <v>654</v>
      </c>
      <c r="F358" s="201" t="s">
        <v>655</v>
      </c>
      <c r="G358" s="202"/>
      <c r="H358" s="202"/>
      <c r="I358" s="202"/>
      <c r="J358" s="135" t="s">
        <v>170</v>
      </c>
      <c r="K358" s="136">
        <v>1</v>
      </c>
      <c r="L358" s="203"/>
      <c r="M358" s="202"/>
      <c r="N358" s="203">
        <f>ROUND($L$358*$K$358,2)</f>
        <v>0</v>
      </c>
      <c r="O358" s="193"/>
      <c r="P358" s="193"/>
      <c r="Q358" s="193"/>
      <c r="R358" s="20"/>
      <c r="T358" s="112"/>
      <c r="U358" s="26" t="s">
        <v>40</v>
      </c>
      <c r="V358" s="113">
        <v>0</v>
      </c>
      <c r="W358" s="113">
        <f>$V$358*$K$358</f>
        <v>0</v>
      </c>
      <c r="X358" s="113">
        <v>1.16E-3</v>
      </c>
      <c r="Y358" s="113">
        <f>$X$358*$K$358</f>
        <v>1.16E-3</v>
      </c>
      <c r="Z358" s="113">
        <v>0</v>
      </c>
      <c r="AA358" s="114">
        <f>$Z$358*$K$358</f>
        <v>0</v>
      </c>
      <c r="AR358" s="6" t="s">
        <v>195</v>
      </c>
      <c r="AT358" s="6" t="s">
        <v>402</v>
      </c>
      <c r="AU358" s="6" t="s">
        <v>89</v>
      </c>
      <c r="AY358" s="6" t="s">
        <v>166</v>
      </c>
      <c r="BE358" s="115">
        <f>IF($U$358="základní",$N$358,0)</f>
        <v>0</v>
      </c>
      <c r="BF358" s="115">
        <f>IF($U$358="snížená",$N$358,0)</f>
        <v>0</v>
      </c>
      <c r="BG358" s="115">
        <f>IF($U$358="zákl. přenesená",$N$358,0)</f>
        <v>0</v>
      </c>
      <c r="BH358" s="115">
        <f>IF($U$358="sníž. přenesená",$N$358,0)</f>
        <v>0</v>
      </c>
      <c r="BI358" s="115">
        <f>IF($U$358="nulová",$N$358,0)</f>
        <v>0</v>
      </c>
      <c r="BJ358" s="6" t="s">
        <v>19</v>
      </c>
      <c r="BK358" s="115">
        <f>ROUND($L$358*$K$358,2)</f>
        <v>0</v>
      </c>
      <c r="BL358" s="6" t="s">
        <v>165</v>
      </c>
      <c r="BM358" s="6" t="s">
        <v>656</v>
      </c>
    </row>
    <row r="359" spans="2:65" s="6" customFormat="1" ht="15.75" customHeight="1" x14ac:dyDescent="0.3">
      <c r="B359" s="19"/>
      <c r="C359" s="133" t="s">
        <v>657</v>
      </c>
      <c r="D359" s="133" t="s">
        <v>402</v>
      </c>
      <c r="E359" s="134" t="s">
        <v>658</v>
      </c>
      <c r="F359" s="201" t="s">
        <v>659</v>
      </c>
      <c r="G359" s="202"/>
      <c r="H359" s="202"/>
      <c r="I359" s="202"/>
      <c r="J359" s="135" t="s">
        <v>170</v>
      </c>
      <c r="K359" s="136">
        <v>2</v>
      </c>
      <c r="L359" s="203"/>
      <c r="M359" s="202"/>
      <c r="N359" s="203">
        <f>ROUND($L$359*$K$359,2)</f>
        <v>0</v>
      </c>
      <c r="O359" s="193"/>
      <c r="P359" s="193"/>
      <c r="Q359" s="193"/>
      <c r="R359" s="20"/>
      <c r="T359" s="112"/>
      <c r="U359" s="26" t="s">
        <v>40</v>
      </c>
      <c r="V359" s="113">
        <v>0</v>
      </c>
      <c r="W359" s="113">
        <f>$V$359*$K$359</f>
        <v>0</v>
      </c>
      <c r="X359" s="113">
        <v>6.4999999999999997E-4</v>
      </c>
      <c r="Y359" s="113">
        <f>$X$359*$K$359</f>
        <v>1.2999999999999999E-3</v>
      </c>
      <c r="Z359" s="113">
        <v>0</v>
      </c>
      <c r="AA359" s="114">
        <f>$Z$359*$K$359</f>
        <v>0</v>
      </c>
      <c r="AR359" s="6" t="s">
        <v>195</v>
      </c>
      <c r="AT359" s="6" t="s">
        <v>402</v>
      </c>
      <c r="AU359" s="6" t="s">
        <v>89</v>
      </c>
      <c r="AY359" s="6" t="s">
        <v>166</v>
      </c>
      <c r="BE359" s="115">
        <f>IF($U$359="základní",$N$359,0)</f>
        <v>0</v>
      </c>
      <c r="BF359" s="115">
        <f>IF($U$359="snížená",$N$359,0)</f>
        <v>0</v>
      </c>
      <c r="BG359" s="115">
        <f>IF($U$359="zákl. přenesená",$N$359,0)</f>
        <v>0</v>
      </c>
      <c r="BH359" s="115">
        <f>IF($U$359="sníž. přenesená",$N$359,0)</f>
        <v>0</v>
      </c>
      <c r="BI359" s="115">
        <f>IF($U$359="nulová",$N$359,0)</f>
        <v>0</v>
      </c>
      <c r="BJ359" s="6" t="s">
        <v>19</v>
      </c>
      <c r="BK359" s="115">
        <f>ROUND($L$359*$K$359,2)</f>
        <v>0</v>
      </c>
      <c r="BL359" s="6" t="s">
        <v>165</v>
      </c>
      <c r="BM359" s="6" t="s">
        <v>660</v>
      </c>
    </row>
    <row r="360" spans="2:65" s="6" customFormat="1" ht="27" customHeight="1" x14ac:dyDescent="0.3">
      <c r="B360" s="19"/>
      <c r="C360" s="108" t="s">
        <v>661</v>
      </c>
      <c r="D360" s="108" t="s">
        <v>167</v>
      </c>
      <c r="E360" s="109" t="s">
        <v>662</v>
      </c>
      <c r="F360" s="192" t="s">
        <v>663</v>
      </c>
      <c r="G360" s="193"/>
      <c r="H360" s="193"/>
      <c r="I360" s="193"/>
      <c r="J360" s="110" t="s">
        <v>664</v>
      </c>
      <c r="K360" s="111">
        <v>1</v>
      </c>
      <c r="L360" s="194"/>
      <c r="M360" s="193"/>
      <c r="N360" s="194">
        <f>ROUND($L$360*$K$360,2)</f>
        <v>0</v>
      </c>
      <c r="O360" s="193"/>
      <c r="P360" s="193"/>
      <c r="Q360" s="193"/>
      <c r="R360" s="20"/>
      <c r="T360" s="112"/>
      <c r="U360" s="26" t="s">
        <v>40</v>
      </c>
      <c r="V360" s="113">
        <v>0.84399999999999997</v>
      </c>
      <c r="W360" s="113">
        <f>$V$360*$K$360</f>
        <v>0.84399999999999997</v>
      </c>
      <c r="X360" s="113">
        <v>3.1E-4</v>
      </c>
      <c r="Y360" s="113">
        <f>$X$360*$K$360</f>
        <v>3.1E-4</v>
      </c>
      <c r="Z360" s="113">
        <v>0</v>
      </c>
      <c r="AA360" s="114">
        <f>$Z$360*$K$360</f>
        <v>0</v>
      </c>
      <c r="AR360" s="6" t="s">
        <v>165</v>
      </c>
      <c r="AT360" s="6" t="s">
        <v>167</v>
      </c>
      <c r="AU360" s="6" t="s">
        <v>89</v>
      </c>
      <c r="AY360" s="6" t="s">
        <v>166</v>
      </c>
      <c r="BE360" s="115">
        <f>IF($U$360="základní",$N$360,0)</f>
        <v>0</v>
      </c>
      <c r="BF360" s="115">
        <f>IF($U$360="snížená",$N$360,0)</f>
        <v>0</v>
      </c>
      <c r="BG360" s="115">
        <f>IF($U$360="zákl. přenesená",$N$360,0)</f>
        <v>0</v>
      </c>
      <c r="BH360" s="115">
        <f>IF($U$360="sníž. přenesená",$N$360,0)</f>
        <v>0</v>
      </c>
      <c r="BI360" s="115">
        <f>IF($U$360="nulová",$N$360,0)</f>
        <v>0</v>
      </c>
      <c r="BJ360" s="6" t="s">
        <v>19</v>
      </c>
      <c r="BK360" s="115">
        <f>ROUND($L$360*$K$360,2)</f>
        <v>0</v>
      </c>
      <c r="BL360" s="6" t="s">
        <v>165</v>
      </c>
      <c r="BM360" s="6" t="s">
        <v>665</v>
      </c>
    </row>
    <row r="361" spans="2:65" s="6" customFormat="1" ht="27" customHeight="1" x14ac:dyDescent="0.3">
      <c r="B361" s="19"/>
      <c r="C361" s="108" t="s">
        <v>666</v>
      </c>
      <c r="D361" s="108" t="s">
        <v>167</v>
      </c>
      <c r="E361" s="109" t="s">
        <v>667</v>
      </c>
      <c r="F361" s="192" t="s">
        <v>668</v>
      </c>
      <c r="G361" s="193"/>
      <c r="H361" s="193"/>
      <c r="I361" s="193"/>
      <c r="J361" s="110" t="s">
        <v>664</v>
      </c>
      <c r="K361" s="111">
        <v>6</v>
      </c>
      <c r="L361" s="194"/>
      <c r="M361" s="193"/>
      <c r="N361" s="194">
        <f>ROUND($L$361*$K$361,2)</f>
        <v>0</v>
      </c>
      <c r="O361" s="193"/>
      <c r="P361" s="193"/>
      <c r="Q361" s="193"/>
      <c r="R361" s="20"/>
      <c r="T361" s="112"/>
      <c r="U361" s="26" t="s">
        <v>40</v>
      </c>
      <c r="V361" s="113">
        <v>1.8720000000000001</v>
      </c>
      <c r="W361" s="113">
        <f>$V$361*$K$361</f>
        <v>11.232000000000001</v>
      </c>
      <c r="X361" s="113">
        <v>2.5000000000000001E-4</v>
      </c>
      <c r="Y361" s="113">
        <f>$X$361*$K$361</f>
        <v>1.5E-3</v>
      </c>
      <c r="Z361" s="113">
        <v>0</v>
      </c>
      <c r="AA361" s="114">
        <f>$Z$361*$K$361</f>
        <v>0</v>
      </c>
      <c r="AR361" s="6" t="s">
        <v>165</v>
      </c>
      <c r="AT361" s="6" t="s">
        <v>167</v>
      </c>
      <c r="AU361" s="6" t="s">
        <v>89</v>
      </c>
      <c r="AY361" s="6" t="s">
        <v>166</v>
      </c>
      <c r="BE361" s="115">
        <f>IF($U$361="základní",$N$361,0)</f>
        <v>0</v>
      </c>
      <c r="BF361" s="115">
        <f>IF($U$361="snížená",$N$361,0)</f>
        <v>0</v>
      </c>
      <c r="BG361" s="115">
        <f>IF($U$361="zákl. přenesená",$N$361,0)</f>
        <v>0</v>
      </c>
      <c r="BH361" s="115">
        <f>IF($U$361="sníž. přenesená",$N$361,0)</f>
        <v>0</v>
      </c>
      <c r="BI361" s="115">
        <f>IF($U$361="nulová",$N$361,0)</f>
        <v>0</v>
      </c>
      <c r="BJ361" s="6" t="s">
        <v>19</v>
      </c>
      <c r="BK361" s="115">
        <f>ROUND($L$361*$K$361,2)</f>
        <v>0</v>
      </c>
      <c r="BL361" s="6" t="s">
        <v>165</v>
      </c>
      <c r="BM361" s="6" t="s">
        <v>669</v>
      </c>
    </row>
    <row r="362" spans="2:65" s="6" customFormat="1" ht="27" customHeight="1" x14ac:dyDescent="0.3">
      <c r="B362" s="19"/>
      <c r="C362" s="108" t="s">
        <v>670</v>
      </c>
      <c r="D362" s="108" t="s">
        <v>167</v>
      </c>
      <c r="E362" s="109" t="s">
        <v>671</v>
      </c>
      <c r="F362" s="192" t="s">
        <v>672</v>
      </c>
      <c r="G362" s="193"/>
      <c r="H362" s="193"/>
      <c r="I362" s="193"/>
      <c r="J362" s="110" t="s">
        <v>664</v>
      </c>
      <c r="K362" s="111">
        <v>8</v>
      </c>
      <c r="L362" s="194"/>
      <c r="M362" s="193"/>
      <c r="N362" s="194">
        <f>ROUND($L$362*$K$362,2)</f>
        <v>0</v>
      </c>
      <c r="O362" s="193"/>
      <c r="P362" s="193"/>
      <c r="Q362" s="193"/>
      <c r="R362" s="20"/>
      <c r="T362" s="112"/>
      <c r="U362" s="26" t="s">
        <v>40</v>
      </c>
      <c r="V362" s="113">
        <v>2.8889999999999998</v>
      </c>
      <c r="W362" s="113">
        <f>$V$362*$K$362</f>
        <v>23.111999999999998</v>
      </c>
      <c r="X362" s="113">
        <v>1.2199999999999999E-3</v>
      </c>
      <c r="Y362" s="113">
        <f>$X$362*$K$362</f>
        <v>9.7599999999999996E-3</v>
      </c>
      <c r="Z362" s="113">
        <v>0</v>
      </c>
      <c r="AA362" s="114">
        <f>$Z$362*$K$362</f>
        <v>0</v>
      </c>
      <c r="AR362" s="6" t="s">
        <v>165</v>
      </c>
      <c r="AT362" s="6" t="s">
        <v>167</v>
      </c>
      <c r="AU362" s="6" t="s">
        <v>89</v>
      </c>
      <c r="AY362" s="6" t="s">
        <v>166</v>
      </c>
      <c r="BE362" s="115">
        <f>IF($U$362="základní",$N$362,0)</f>
        <v>0</v>
      </c>
      <c r="BF362" s="115">
        <f>IF($U$362="snížená",$N$362,0)</f>
        <v>0</v>
      </c>
      <c r="BG362" s="115">
        <f>IF($U$362="zákl. přenesená",$N$362,0)</f>
        <v>0</v>
      </c>
      <c r="BH362" s="115">
        <f>IF($U$362="sníž. přenesená",$N$362,0)</f>
        <v>0</v>
      </c>
      <c r="BI362" s="115">
        <f>IF($U$362="nulová",$N$362,0)</f>
        <v>0</v>
      </c>
      <c r="BJ362" s="6" t="s">
        <v>19</v>
      </c>
      <c r="BK362" s="115">
        <f>ROUND($L$362*$K$362,2)</f>
        <v>0</v>
      </c>
      <c r="BL362" s="6" t="s">
        <v>165</v>
      </c>
      <c r="BM362" s="6" t="s">
        <v>673</v>
      </c>
    </row>
    <row r="363" spans="2:65" s="6" customFormat="1" ht="15.75" customHeight="1" x14ac:dyDescent="0.3">
      <c r="B363" s="19"/>
      <c r="C363" s="108" t="s">
        <v>674</v>
      </c>
      <c r="D363" s="108" t="s">
        <v>167</v>
      </c>
      <c r="E363" s="109" t="s">
        <v>675</v>
      </c>
      <c r="F363" s="192" t="s">
        <v>676</v>
      </c>
      <c r="G363" s="193"/>
      <c r="H363" s="193"/>
      <c r="I363" s="193"/>
      <c r="J363" s="110" t="s">
        <v>208</v>
      </c>
      <c r="K363" s="111">
        <v>218.2</v>
      </c>
      <c r="L363" s="194"/>
      <c r="M363" s="193"/>
      <c r="N363" s="194">
        <f>ROUND($L$363*$K$363,2)</f>
        <v>0</v>
      </c>
      <c r="O363" s="193"/>
      <c r="P363" s="193"/>
      <c r="Q363" s="193"/>
      <c r="R363" s="20"/>
      <c r="T363" s="112"/>
      <c r="U363" s="26" t="s">
        <v>40</v>
      </c>
      <c r="V363" s="113">
        <v>0</v>
      </c>
      <c r="W363" s="113">
        <f>$V$363*$K$363</f>
        <v>0</v>
      </c>
      <c r="X363" s="113">
        <v>0</v>
      </c>
      <c r="Y363" s="113">
        <f>$X$363*$K$363</f>
        <v>0</v>
      </c>
      <c r="Z363" s="113">
        <v>0</v>
      </c>
      <c r="AA363" s="114">
        <f>$Z$363*$K$363</f>
        <v>0</v>
      </c>
      <c r="AR363" s="6" t="s">
        <v>165</v>
      </c>
      <c r="AT363" s="6" t="s">
        <v>167</v>
      </c>
      <c r="AU363" s="6" t="s">
        <v>89</v>
      </c>
      <c r="AY363" s="6" t="s">
        <v>166</v>
      </c>
      <c r="BE363" s="115">
        <f>IF($U$363="základní",$N$363,0)</f>
        <v>0</v>
      </c>
      <c r="BF363" s="115">
        <f>IF($U$363="snížená",$N$363,0)</f>
        <v>0</v>
      </c>
      <c r="BG363" s="115">
        <f>IF($U$363="zákl. přenesená",$N$363,0)</f>
        <v>0</v>
      </c>
      <c r="BH363" s="115">
        <f>IF($U$363="sníž. přenesená",$N$363,0)</f>
        <v>0</v>
      </c>
      <c r="BI363" s="115">
        <f>IF($U$363="nulová",$N$363,0)</f>
        <v>0</v>
      </c>
      <c r="BJ363" s="6" t="s">
        <v>19</v>
      </c>
      <c r="BK363" s="115">
        <f>ROUND($L$363*$K$363,2)</f>
        <v>0</v>
      </c>
      <c r="BL363" s="6" t="s">
        <v>165</v>
      </c>
      <c r="BM363" s="6" t="s">
        <v>677</v>
      </c>
    </row>
    <row r="364" spans="2:65" s="6" customFormat="1" ht="27" customHeight="1" x14ac:dyDescent="0.3">
      <c r="B364" s="19"/>
      <c r="C364" s="108" t="s">
        <v>678</v>
      </c>
      <c r="D364" s="108" t="s">
        <v>167</v>
      </c>
      <c r="E364" s="109" t="s">
        <v>679</v>
      </c>
      <c r="F364" s="192" t="s">
        <v>680</v>
      </c>
      <c r="G364" s="193"/>
      <c r="H364" s="193"/>
      <c r="I364" s="193"/>
      <c r="J364" s="110" t="s">
        <v>170</v>
      </c>
      <c r="K364" s="111">
        <v>8</v>
      </c>
      <c r="L364" s="194"/>
      <c r="M364" s="193"/>
      <c r="N364" s="194">
        <f>ROUND($L$364*$K$364,2)</f>
        <v>0</v>
      </c>
      <c r="O364" s="193"/>
      <c r="P364" s="193"/>
      <c r="Q364" s="193"/>
      <c r="R364" s="20"/>
      <c r="T364" s="112"/>
      <c r="U364" s="26" t="s">
        <v>40</v>
      </c>
      <c r="V364" s="113">
        <v>22.355</v>
      </c>
      <c r="W364" s="113">
        <f>$V$364*$K$364</f>
        <v>178.84</v>
      </c>
      <c r="X364" s="113">
        <v>2.3831799999999999</v>
      </c>
      <c r="Y364" s="113">
        <f>$X$364*$K$364</f>
        <v>19.065439999999999</v>
      </c>
      <c r="Z364" s="113">
        <v>0</v>
      </c>
      <c r="AA364" s="114">
        <f>$Z$364*$K$364</f>
        <v>0</v>
      </c>
      <c r="AR364" s="6" t="s">
        <v>165</v>
      </c>
      <c r="AT364" s="6" t="s">
        <v>167</v>
      </c>
      <c r="AU364" s="6" t="s">
        <v>89</v>
      </c>
      <c r="AY364" s="6" t="s">
        <v>166</v>
      </c>
      <c r="BE364" s="115">
        <f>IF($U$364="základní",$N$364,0)</f>
        <v>0</v>
      </c>
      <c r="BF364" s="115">
        <f>IF($U$364="snížená",$N$364,0)</f>
        <v>0</v>
      </c>
      <c r="BG364" s="115">
        <f>IF($U$364="zákl. přenesená",$N$364,0)</f>
        <v>0</v>
      </c>
      <c r="BH364" s="115">
        <f>IF($U$364="sníž. přenesená",$N$364,0)</f>
        <v>0</v>
      </c>
      <c r="BI364" s="115">
        <f>IF($U$364="nulová",$N$364,0)</f>
        <v>0</v>
      </c>
      <c r="BJ364" s="6" t="s">
        <v>19</v>
      </c>
      <c r="BK364" s="115">
        <f>ROUND($L$364*$K$364,2)</f>
        <v>0</v>
      </c>
      <c r="BL364" s="6" t="s">
        <v>165</v>
      </c>
      <c r="BM364" s="6" t="s">
        <v>681</v>
      </c>
    </row>
    <row r="365" spans="2:65" s="6" customFormat="1" ht="18.75" customHeight="1" x14ac:dyDescent="0.3">
      <c r="B365" s="116"/>
      <c r="E365" s="117"/>
      <c r="F365" s="190" t="s">
        <v>682</v>
      </c>
      <c r="G365" s="191"/>
      <c r="H365" s="191"/>
      <c r="I365" s="191"/>
      <c r="K365" s="118">
        <v>8</v>
      </c>
      <c r="R365" s="119"/>
      <c r="T365" s="120"/>
      <c r="AA365" s="121"/>
      <c r="AT365" s="117" t="s">
        <v>174</v>
      </c>
      <c r="AU365" s="117" t="s">
        <v>89</v>
      </c>
      <c r="AV365" s="117" t="s">
        <v>89</v>
      </c>
      <c r="AW365" s="117" t="s">
        <v>138</v>
      </c>
      <c r="AX365" s="117" t="s">
        <v>75</v>
      </c>
      <c r="AY365" s="117" t="s">
        <v>166</v>
      </c>
    </row>
    <row r="366" spans="2:65" s="6" customFormat="1" ht="27" customHeight="1" x14ac:dyDescent="0.3">
      <c r="B366" s="19"/>
      <c r="C366" s="133" t="s">
        <v>683</v>
      </c>
      <c r="D366" s="133" t="s">
        <v>402</v>
      </c>
      <c r="E366" s="134" t="s">
        <v>684</v>
      </c>
      <c r="F366" s="201" t="s">
        <v>685</v>
      </c>
      <c r="G366" s="202"/>
      <c r="H366" s="202"/>
      <c r="I366" s="202"/>
      <c r="J366" s="135" t="s">
        <v>170</v>
      </c>
      <c r="K366" s="136">
        <v>1</v>
      </c>
      <c r="L366" s="203"/>
      <c r="M366" s="202"/>
      <c r="N366" s="203">
        <f>ROUND($L$366*$K$366,2)</f>
        <v>0</v>
      </c>
      <c r="O366" s="193"/>
      <c r="P366" s="193"/>
      <c r="Q366" s="193"/>
      <c r="R366" s="20"/>
      <c r="T366" s="112"/>
      <c r="U366" s="26" t="s">
        <v>40</v>
      </c>
      <c r="V366" s="113">
        <v>0</v>
      </c>
      <c r="W366" s="113">
        <f>$V$366*$K$366</f>
        <v>0</v>
      </c>
      <c r="X366" s="113">
        <v>0.04</v>
      </c>
      <c r="Y366" s="113">
        <f>$X$366*$K$366</f>
        <v>0.04</v>
      </c>
      <c r="Z366" s="113">
        <v>0</v>
      </c>
      <c r="AA366" s="114">
        <f>$Z$366*$K$366</f>
        <v>0</v>
      </c>
      <c r="AR366" s="6" t="s">
        <v>195</v>
      </c>
      <c r="AT366" s="6" t="s">
        <v>402</v>
      </c>
      <c r="AU366" s="6" t="s">
        <v>89</v>
      </c>
      <c r="AY366" s="6" t="s">
        <v>166</v>
      </c>
      <c r="BE366" s="115">
        <f>IF($U$366="základní",$N$366,0)</f>
        <v>0</v>
      </c>
      <c r="BF366" s="115">
        <f>IF($U$366="snížená",$N$366,0)</f>
        <v>0</v>
      </c>
      <c r="BG366" s="115">
        <f>IF($U$366="zákl. přenesená",$N$366,0)</f>
        <v>0</v>
      </c>
      <c r="BH366" s="115">
        <f>IF($U$366="sníž. přenesená",$N$366,0)</f>
        <v>0</v>
      </c>
      <c r="BI366" s="115">
        <f>IF($U$366="nulová",$N$366,0)</f>
        <v>0</v>
      </c>
      <c r="BJ366" s="6" t="s">
        <v>19</v>
      </c>
      <c r="BK366" s="115">
        <f>ROUND($L$366*$K$366,2)</f>
        <v>0</v>
      </c>
      <c r="BL366" s="6" t="s">
        <v>165</v>
      </c>
      <c r="BM366" s="6" t="s">
        <v>686</v>
      </c>
    </row>
    <row r="367" spans="2:65" s="6" customFormat="1" ht="27" customHeight="1" x14ac:dyDescent="0.3">
      <c r="B367" s="19"/>
      <c r="C367" s="133" t="s">
        <v>687</v>
      </c>
      <c r="D367" s="133" t="s">
        <v>402</v>
      </c>
      <c r="E367" s="134" t="s">
        <v>688</v>
      </c>
      <c r="F367" s="201" t="s">
        <v>689</v>
      </c>
      <c r="G367" s="202"/>
      <c r="H367" s="202"/>
      <c r="I367" s="202"/>
      <c r="J367" s="135" t="s">
        <v>170</v>
      </c>
      <c r="K367" s="136">
        <v>2</v>
      </c>
      <c r="L367" s="203"/>
      <c r="M367" s="202"/>
      <c r="N367" s="203">
        <f>ROUND($L$367*$K$367,2)</f>
        <v>0</v>
      </c>
      <c r="O367" s="193"/>
      <c r="P367" s="193"/>
      <c r="Q367" s="193"/>
      <c r="R367" s="20"/>
      <c r="T367" s="112"/>
      <c r="U367" s="26" t="s">
        <v>40</v>
      </c>
      <c r="V367" s="113">
        <v>0</v>
      </c>
      <c r="W367" s="113">
        <f>$V$367*$K$367</f>
        <v>0</v>
      </c>
      <c r="X367" s="113">
        <v>0.04</v>
      </c>
      <c r="Y367" s="113">
        <f>$X$367*$K$367</f>
        <v>0.08</v>
      </c>
      <c r="Z367" s="113">
        <v>0</v>
      </c>
      <c r="AA367" s="114">
        <f>$Z$367*$K$367</f>
        <v>0</v>
      </c>
      <c r="AR367" s="6" t="s">
        <v>195</v>
      </c>
      <c r="AT367" s="6" t="s">
        <v>402</v>
      </c>
      <c r="AU367" s="6" t="s">
        <v>89</v>
      </c>
      <c r="AY367" s="6" t="s">
        <v>166</v>
      </c>
      <c r="BE367" s="115">
        <f>IF($U$367="základní",$N$367,0)</f>
        <v>0</v>
      </c>
      <c r="BF367" s="115">
        <f>IF($U$367="snížená",$N$367,0)</f>
        <v>0</v>
      </c>
      <c r="BG367" s="115">
        <f>IF($U$367="zákl. přenesená",$N$367,0)</f>
        <v>0</v>
      </c>
      <c r="BH367" s="115">
        <f>IF($U$367="sníž. přenesená",$N$367,0)</f>
        <v>0</v>
      </c>
      <c r="BI367" s="115">
        <f>IF($U$367="nulová",$N$367,0)</f>
        <v>0</v>
      </c>
      <c r="BJ367" s="6" t="s">
        <v>19</v>
      </c>
      <c r="BK367" s="115">
        <f>ROUND($L$367*$K$367,2)</f>
        <v>0</v>
      </c>
      <c r="BL367" s="6" t="s">
        <v>165</v>
      </c>
      <c r="BM367" s="6" t="s">
        <v>690</v>
      </c>
    </row>
    <row r="368" spans="2:65" s="6" customFormat="1" ht="27" customHeight="1" x14ac:dyDescent="0.3">
      <c r="B368" s="19"/>
      <c r="C368" s="133" t="s">
        <v>691</v>
      </c>
      <c r="D368" s="133" t="s">
        <v>402</v>
      </c>
      <c r="E368" s="134" t="s">
        <v>692</v>
      </c>
      <c r="F368" s="201" t="s">
        <v>693</v>
      </c>
      <c r="G368" s="202"/>
      <c r="H368" s="202"/>
      <c r="I368" s="202"/>
      <c r="J368" s="135" t="s">
        <v>170</v>
      </c>
      <c r="K368" s="136">
        <v>2</v>
      </c>
      <c r="L368" s="203"/>
      <c r="M368" s="202"/>
      <c r="N368" s="203">
        <f>ROUND($L$368*$K$368,2)</f>
        <v>0</v>
      </c>
      <c r="O368" s="193"/>
      <c r="P368" s="193"/>
      <c r="Q368" s="193"/>
      <c r="R368" s="20"/>
      <c r="T368" s="112"/>
      <c r="U368" s="26" t="s">
        <v>40</v>
      </c>
      <c r="V368" s="113">
        <v>0</v>
      </c>
      <c r="W368" s="113">
        <f>$V$368*$K$368</f>
        <v>0</v>
      </c>
      <c r="X368" s="113">
        <v>5.3999999999999999E-2</v>
      </c>
      <c r="Y368" s="113">
        <f>$X$368*$K$368</f>
        <v>0.108</v>
      </c>
      <c r="Z368" s="113">
        <v>0</v>
      </c>
      <c r="AA368" s="114">
        <f>$Z$368*$K$368</f>
        <v>0</v>
      </c>
      <c r="AR368" s="6" t="s">
        <v>195</v>
      </c>
      <c r="AT368" s="6" t="s">
        <v>402</v>
      </c>
      <c r="AU368" s="6" t="s">
        <v>89</v>
      </c>
      <c r="AY368" s="6" t="s">
        <v>166</v>
      </c>
      <c r="BE368" s="115">
        <f>IF($U$368="základní",$N$368,0)</f>
        <v>0</v>
      </c>
      <c r="BF368" s="115">
        <f>IF($U$368="snížená",$N$368,0)</f>
        <v>0</v>
      </c>
      <c r="BG368" s="115">
        <f>IF($U$368="zákl. přenesená",$N$368,0)</f>
        <v>0</v>
      </c>
      <c r="BH368" s="115">
        <f>IF($U$368="sníž. přenesená",$N$368,0)</f>
        <v>0</v>
      </c>
      <c r="BI368" s="115">
        <f>IF($U$368="nulová",$N$368,0)</f>
        <v>0</v>
      </c>
      <c r="BJ368" s="6" t="s">
        <v>19</v>
      </c>
      <c r="BK368" s="115">
        <f>ROUND($L$368*$K$368,2)</f>
        <v>0</v>
      </c>
      <c r="BL368" s="6" t="s">
        <v>165</v>
      </c>
      <c r="BM368" s="6" t="s">
        <v>694</v>
      </c>
    </row>
    <row r="369" spans="2:65" s="6" customFormat="1" ht="27" customHeight="1" x14ac:dyDescent="0.3">
      <c r="B369" s="19"/>
      <c r="C369" s="133" t="s">
        <v>695</v>
      </c>
      <c r="D369" s="133" t="s">
        <v>402</v>
      </c>
      <c r="E369" s="134" t="s">
        <v>696</v>
      </c>
      <c r="F369" s="201" t="s">
        <v>697</v>
      </c>
      <c r="G369" s="202"/>
      <c r="H369" s="202"/>
      <c r="I369" s="202"/>
      <c r="J369" s="135" t="s">
        <v>170</v>
      </c>
      <c r="K369" s="136">
        <v>1</v>
      </c>
      <c r="L369" s="203"/>
      <c r="M369" s="202"/>
      <c r="N369" s="203">
        <f>ROUND($L$369*$K$369,2)</f>
        <v>0</v>
      </c>
      <c r="O369" s="193"/>
      <c r="P369" s="193"/>
      <c r="Q369" s="193"/>
      <c r="R369" s="20"/>
      <c r="T369" s="112"/>
      <c r="U369" s="26" t="s">
        <v>40</v>
      </c>
      <c r="V369" s="113">
        <v>0</v>
      </c>
      <c r="W369" s="113">
        <f>$V$369*$K$369</f>
        <v>0</v>
      </c>
      <c r="X369" s="113">
        <v>6.8000000000000005E-2</v>
      </c>
      <c r="Y369" s="113">
        <f>$X$369*$K$369</f>
        <v>6.8000000000000005E-2</v>
      </c>
      <c r="Z369" s="113">
        <v>0</v>
      </c>
      <c r="AA369" s="114">
        <f>$Z$369*$K$369</f>
        <v>0</v>
      </c>
      <c r="AR369" s="6" t="s">
        <v>195</v>
      </c>
      <c r="AT369" s="6" t="s">
        <v>402</v>
      </c>
      <c r="AU369" s="6" t="s">
        <v>89</v>
      </c>
      <c r="AY369" s="6" t="s">
        <v>166</v>
      </c>
      <c r="BE369" s="115">
        <f>IF($U$369="základní",$N$369,0)</f>
        <v>0</v>
      </c>
      <c r="BF369" s="115">
        <f>IF($U$369="snížená",$N$369,0)</f>
        <v>0</v>
      </c>
      <c r="BG369" s="115">
        <f>IF($U$369="zákl. přenesená",$N$369,0)</f>
        <v>0</v>
      </c>
      <c r="BH369" s="115">
        <f>IF($U$369="sníž. přenesená",$N$369,0)</f>
        <v>0</v>
      </c>
      <c r="BI369" s="115">
        <f>IF($U$369="nulová",$N$369,0)</f>
        <v>0</v>
      </c>
      <c r="BJ369" s="6" t="s">
        <v>19</v>
      </c>
      <c r="BK369" s="115">
        <f>ROUND($L$369*$K$369,2)</f>
        <v>0</v>
      </c>
      <c r="BL369" s="6" t="s">
        <v>165</v>
      </c>
      <c r="BM369" s="6" t="s">
        <v>698</v>
      </c>
    </row>
    <row r="370" spans="2:65" s="6" customFormat="1" ht="27" customHeight="1" x14ac:dyDescent="0.3">
      <c r="B370" s="19"/>
      <c r="C370" s="133" t="s">
        <v>699</v>
      </c>
      <c r="D370" s="133" t="s">
        <v>402</v>
      </c>
      <c r="E370" s="134" t="s">
        <v>700</v>
      </c>
      <c r="F370" s="201" t="s">
        <v>701</v>
      </c>
      <c r="G370" s="202"/>
      <c r="H370" s="202"/>
      <c r="I370" s="202"/>
      <c r="J370" s="135" t="s">
        <v>170</v>
      </c>
      <c r="K370" s="136">
        <v>2</v>
      </c>
      <c r="L370" s="203"/>
      <c r="M370" s="202"/>
      <c r="N370" s="203">
        <f>ROUND($L$370*$K$370,2)</f>
        <v>0</v>
      </c>
      <c r="O370" s="193"/>
      <c r="P370" s="193"/>
      <c r="Q370" s="193"/>
      <c r="R370" s="20"/>
      <c r="T370" s="112"/>
      <c r="U370" s="26" t="s">
        <v>40</v>
      </c>
      <c r="V370" s="113">
        <v>0</v>
      </c>
      <c r="W370" s="113">
        <f>$V$370*$K$370</f>
        <v>0</v>
      </c>
      <c r="X370" s="113">
        <v>6.8000000000000005E-2</v>
      </c>
      <c r="Y370" s="113">
        <f>$X$370*$K$370</f>
        <v>0.13600000000000001</v>
      </c>
      <c r="Z370" s="113">
        <v>0</v>
      </c>
      <c r="AA370" s="114">
        <f>$Z$370*$K$370</f>
        <v>0</v>
      </c>
      <c r="AR370" s="6" t="s">
        <v>195</v>
      </c>
      <c r="AT370" s="6" t="s">
        <v>402</v>
      </c>
      <c r="AU370" s="6" t="s">
        <v>89</v>
      </c>
      <c r="AY370" s="6" t="s">
        <v>166</v>
      </c>
      <c r="BE370" s="115">
        <f>IF($U$370="základní",$N$370,0)</f>
        <v>0</v>
      </c>
      <c r="BF370" s="115">
        <f>IF($U$370="snížená",$N$370,0)</f>
        <v>0</v>
      </c>
      <c r="BG370" s="115">
        <f>IF($U$370="zákl. přenesená",$N$370,0)</f>
        <v>0</v>
      </c>
      <c r="BH370" s="115">
        <f>IF($U$370="sníž. přenesená",$N$370,0)</f>
        <v>0</v>
      </c>
      <c r="BI370" s="115">
        <f>IF($U$370="nulová",$N$370,0)</f>
        <v>0</v>
      </c>
      <c r="BJ370" s="6" t="s">
        <v>19</v>
      </c>
      <c r="BK370" s="115">
        <f>ROUND($L$370*$K$370,2)</f>
        <v>0</v>
      </c>
      <c r="BL370" s="6" t="s">
        <v>165</v>
      </c>
      <c r="BM370" s="6" t="s">
        <v>702</v>
      </c>
    </row>
    <row r="371" spans="2:65" s="6" customFormat="1" ht="27" customHeight="1" x14ac:dyDescent="0.3">
      <c r="B371" s="19"/>
      <c r="C371" s="133" t="s">
        <v>703</v>
      </c>
      <c r="D371" s="133" t="s">
        <v>402</v>
      </c>
      <c r="E371" s="134" t="s">
        <v>704</v>
      </c>
      <c r="F371" s="201" t="s">
        <v>705</v>
      </c>
      <c r="G371" s="202"/>
      <c r="H371" s="202"/>
      <c r="I371" s="202"/>
      <c r="J371" s="135" t="s">
        <v>170</v>
      </c>
      <c r="K371" s="136">
        <v>8</v>
      </c>
      <c r="L371" s="203"/>
      <c r="M371" s="202"/>
      <c r="N371" s="203">
        <f>ROUND($L$371*$K$371,2)</f>
        <v>0</v>
      </c>
      <c r="O371" s="193"/>
      <c r="P371" s="193"/>
      <c r="Q371" s="193"/>
      <c r="R371" s="20"/>
      <c r="T371" s="112"/>
      <c r="U371" s="26" t="s">
        <v>40</v>
      </c>
      <c r="V371" s="113">
        <v>0</v>
      </c>
      <c r="W371" s="113">
        <f>$V$371*$K$371</f>
        <v>0</v>
      </c>
      <c r="X371" s="113">
        <v>0.58499999999999996</v>
      </c>
      <c r="Y371" s="113">
        <f>$X$371*$K$371</f>
        <v>4.68</v>
      </c>
      <c r="Z371" s="113">
        <v>0</v>
      </c>
      <c r="AA371" s="114">
        <f>$Z$371*$K$371</f>
        <v>0</v>
      </c>
      <c r="AR371" s="6" t="s">
        <v>195</v>
      </c>
      <c r="AT371" s="6" t="s">
        <v>402</v>
      </c>
      <c r="AU371" s="6" t="s">
        <v>89</v>
      </c>
      <c r="AY371" s="6" t="s">
        <v>166</v>
      </c>
      <c r="BE371" s="115">
        <f>IF($U$371="základní",$N$371,0)</f>
        <v>0</v>
      </c>
      <c r="BF371" s="115">
        <f>IF($U$371="snížená",$N$371,0)</f>
        <v>0</v>
      </c>
      <c r="BG371" s="115">
        <f>IF($U$371="zákl. přenesená",$N$371,0)</f>
        <v>0</v>
      </c>
      <c r="BH371" s="115">
        <f>IF($U$371="sníž. přenesená",$N$371,0)</f>
        <v>0</v>
      </c>
      <c r="BI371" s="115">
        <f>IF($U$371="nulová",$N$371,0)</f>
        <v>0</v>
      </c>
      <c r="BJ371" s="6" t="s">
        <v>19</v>
      </c>
      <c r="BK371" s="115">
        <f>ROUND($L$371*$K$371,2)</f>
        <v>0</v>
      </c>
      <c r="BL371" s="6" t="s">
        <v>165</v>
      </c>
      <c r="BM371" s="6" t="s">
        <v>706</v>
      </c>
    </row>
    <row r="372" spans="2:65" s="6" customFormat="1" ht="27" customHeight="1" x14ac:dyDescent="0.3">
      <c r="B372" s="19"/>
      <c r="C372" s="133" t="s">
        <v>707</v>
      </c>
      <c r="D372" s="133" t="s">
        <v>402</v>
      </c>
      <c r="E372" s="134" t="s">
        <v>708</v>
      </c>
      <c r="F372" s="201" t="s">
        <v>709</v>
      </c>
      <c r="G372" s="202"/>
      <c r="H372" s="202"/>
      <c r="I372" s="202"/>
      <c r="J372" s="135" t="s">
        <v>170</v>
      </c>
      <c r="K372" s="136">
        <v>2</v>
      </c>
      <c r="L372" s="203"/>
      <c r="M372" s="202"/>
      <c r="N372" s="203">
        <f>ROUND($L$372*$K$372,2)</f>
        <v>0</v>
      </c>
      <c r="O372" s="193"/>
      <c r="P372" s="193"/>
      <c r="Q372" s="193"/>
      <c r="R372" s="20"/>
      <c r="T372" s="112"/>
      <c r="U372" s="26" t="s">
        <v>40</v>
      </c>
      <c r="V372" s="113">
        <v>0</v>
      </c>
      <c r="W372" s="113">
        <f>$V$372*$K$372</f>
        <v>0</v>
      </c>
      <c r="X372" s="113">
        <v>0.25</v>
      </c>
      <c r="Y372" s="113">
        <f>$X$372*$K$372</f>
        <v>0.5</v>
      </c>
      <c r="Z372" s="113">
        <v>0</v>
      </c>
      <c r="AA372" s="114">
        <f>$Z$372*$K$372</f>
        <v>0</v>
      </c>
      <c r="AR372" s="6" t="s">
        <v>195</v>
      </c>
      <c r="AT372" s="6" t="s">
        <v>402</v>
      </c>
      <c r="AU372" s="6" t="s">
        <v>89</v>
      </c>
      <c r="AY372" s="6" t="s">
        <v>166</v>
      </c>
      <c r="BE372" s="115">
        <f>IF($U$372="základní",$N$372,0)</f>
        <v>0</v>
      </c>
      <c r="BF372" s="115">
        <f>IF($U$372="snížená",$N$372,0)</f>
        <v>0</v>
      </c>
      <c r="BG372" s="115">
        <f>IF($U$372="zákl. přenesená",$N$372,0)</f>
        <v>0</v>
      </c>
      <c r="BH372" s="115">
        <f>IF($U$372="sníž. přenesená",$N$372,0)</f>
        <v>0</v>
      </c>
      <c r="BI372" s="115">
        <f>IF($U$372="nulová",$N$372,0)</f>
        <v>0</v>
      </c>
      <c r="BJ372" s="6" t="s">
        <v>19</v>
      </c>
      <c r="BK372" s="115">
        <f>ROUND($L$372*$K$372,2)</f>
        <v>0</v>
      </c>
      <c r="BL372" s="6" t="s">
        <v>165</v>
      </c>
      <c r="BM372" s="6" t="s">
        <v>710</v>
      </c>
    </row>
    <row r="373" spans="2:65" s="6" customFormat="1" ht="27" customHeight="1" x14ac:dyDescent="0.3">
      <c r="B373" s="19"/>
      <c r="C373" s="133" t="s">
        <v>711</v>
      </c>
      <c r="D373" s="133" t="s">
        <v>402</v>
      </c>
      <c r="E373" s="134" t="s">
        <v>712</v>
      </c>
      <c r="F373" s="201" t="s">
        <v>713</v>
      </c>
      <c r="G373" s="202"/>
      <c r="H373" s="202"/>
      <c r="I373" s="202"/>
      <c r="J373" s="135" t="s">
        <v>170</v>
      </c>
      <c r="K373" s="136">
        <v>4</v>
      </c>
      <c r="L373" s="203"/>
      <c r="M373" s="202"/>
      <c r="N373" s="203">
        <f>ROUND($L$373*$K$373,2)</f>
        <v>0</v>
      </c>
      <c r="O373" s="193"/>
      <c r="P373" s="193"/>
      <c r="Q373" s="193"/>
      <c r="R373" s="20"/>
      <c r="T373" s="112"/>
      <c r="U373" s="26" t="s">
        <v>40</v>
      </c>
      <c r="V373" s="113">
        <v>0</v>
      </c>
      <c r="W373" s="113">
        <f>$V$373*$K$373</f>
        <v>0</v>
      </c>
      <c r="X373" s="113">
        <v>0.5</v>
      </c>
      <c r="Y373" s="113">
        <f>$X$373*$K$373</f>
        <v>2</v>
      </c>
      <c r="Z373" s="113">
        <v>0</v>
      </c>
      <c r="AA373" s="114">
        <f>$Z$373*$K$373</f>
        <v>0</v>
      </c>
      <c r="AR373" s="6" t="s">
        <v>195</v>
      </c>
      <c r="AT373" s="6" t="s">
        <v>402</v>
      </c>
      <c r="AU373" s="6" t="s">
        <v>89</v>
      </c>
      <c r="AY373" s="6" t="s">
        <v>166</v>
      </c>
      <c r="BE373" s="115">
        <f>IF($U$373="základní",$N$373,0)</f>
        <v>0</v>
      </c>
      <c r="BF373" s="115">
        <f>IF($U$373="snížená",$N$373,0)</f>
        <v>0</v>
      </c>
      <c r="BG373" s="115">
        <f>IF($U$373="zákl. přenesená",$N$373,0)</f>
        <v>0</v>
      </c>
      <c r="BH373" s="115">
        <f>IF($U$373="sníž. přenesená",$N$373,0)</f>
        <v>0</v>
      </c>
      <c r="BI373" s="115">
        <f>IF($U$373="nulová",$N$373,0)</f>
        <v>0</v>
      </c>
      <c r="BJ373" s="6" t="s">
        <v>19</v>
      </c>
      <c r="BK373" s="115">
        <f>ROUND($L$373*$K$373,2)</f>
        <v>0</v>
      </c>
      <c r="BL373" s="6" t="s">
        <v>165</v>
      </c>
      <c r="BM373" s="6" t="s">
        <v>714</v>
      </c>
    </row>
    <row r="374" spans="2:65" s="6" customFormat="1" ht="27" customHeight="1" x14ac:dyDescent="0.3">
      <c r="B374" s="19"/>
      <c r="C374" s="133" t="s">
        <v>715</v>
      </c>
      <c r="D374" s="133" t="s">
        <v>402</v>
      </c>
      <c r="E374" s="134" t="s">
        <v>716</v>
      </c>
      <c r="F374" s="201" t="s">
        <v>717</v>
      </c>
      <c r="G374" s="202"/>
      <c r="H374" s="202"/>
      <c r="I374" s="202"/>
      <c r="J374" s="135" t="s">
        <v>170</v>
      </c>
      <c r="K374" s="136">
        <v>11</v>
      </c>
      <c r="L374" s="203"/>
      <c r="M374" s="202"/>
      <c r="N374" s="203">
        <f>ROUND($L$374*$K$374,2)</f>
        <v>0</v>
      </c>
      <c r="O374" s="193"/>
      <c r="P374" s="193"/>
      <c r="Q374" s="193"/>
      <c r="R374" s="20"/>
      <c r="T374" s="112"/>
      <c r="U374" s="26" t="s">
        <v>40</v>
      </c>
      <c r="V374" s="113">
        <v>0</v>
      </c>
      <c r="W374" s="113">
        <f>$V$374*$K$374</f>
        <v>0</v>
      </c>
      <c r="X374" s="113">
        <v>1</v>
      </c>
      <c r="Y374" s="113">
        <f>$X$374*$K$374</f>
        <v>11</v>
      </c>
      <c r="Z374" s="113">
        <v>0</v>
      </c>
      <c r="AA374" s="114">
        <f>$Z$374*$K$374</f>
        <v>0</v>
      </c>
      <c r="AR374" s="6" t="s">
        <v>195</v>
      </c>
      <c r="AT374" s="6" t="s">
        <v>402</v>
      </c>
      <c r="AU374" s="6" t="s">
        <v>89</v>
      </c>
      <c r="AY374" s="6" t="s">
        <v>166</v>
      </c>
      <c r="BE374" s="115">
        <f>IF($U$374="základní",$N$374,0)</f>
        <v>0</v>
      </c>
      <c r="BF374" s="115">
        <f>IF($U$374="snížená",$N$374,0)</f>
        <v>0</v>
      </c>
      <c r="BG374" s="115">
        <f>IF($U$374="zákl. přenesená",$N$374,0)</f>
        <v>0</v>
      </c>
      <c r="BH374" s="115">
        <f>IF($U$374="sníž. přenesená",$N$374,0)</f>
        <v>0</v>
      </c>
      <c r="BI374" s="115">
        <f>IF($U$374="nulová",$N$374,0)</f>
        <v>0</v>
      </c>
      <c r="BJ374" s="6" t="s">
        <v>19</v>
      </c>
      <c r="BK374" s="115">
        <f>ROUND($L$374*$K$374,2)</f>
        <v>0</v>
      </c>
      <c r="BL374" s="6" t="s">
        <v>165</v>
      </c>
      <c r="BM374" s="6" t="s">
        <v>718</v>
      </c>
    </row>
    <row r="375" spans="2:65" s="6" customFormat="1" ht="27" customHeight="1" x14ac:dyDescent="0.3">
      <c r="B375" s="19"/>
      <c r="C375" s="133" t="s">
        <v>719</v>
      </c>
      <c r="D375" s="133" t="s">
        <v>402</v>
      </c>
      <c r="E375" s="134" t="s">
        <v>720</v>
      </c>
      <c r="F375" s="201" t="s">
        <v>721</v>
      </c>
      <c r="G375" s="202"/>
      <c r="H375" s="202"/>
      <c r="I375" s="202"/>
      <c r="J375" s="135" t="s">
        <v>170</v>
      </c>
      <c r="K375" s="136">
        <v>8</v>
      </c>
      <c r="L375" s="203"/>
      <c r="M375" s="202"/>
      <c r="N375" s="203">
        <f>ROUND($L$375*$K$375,2)</f>
        <v>0</v>
      </c>
      <c r="O375" s="193"/>
      <c r="P375" s="193"/>
      <c r="Q375" s="193"/>
      <c r="R375" s="20"/>
      <c r="T375" s="112"/>
      <c r="U375" s="26" t="s">
        <v>40</v>
      </c>
      <c r="V375" s="113">
        <v>0</v>
      </c>
      <c r="W375" s="113">
        <f>$V$375*$K$375</f>
        <v>0</v>
      </c>
      <c r="X375" s="113">
        <v>1.6</v>
      </c>
      <c r="Y375" s="113">
        <f>$X$375*$K$375</f>
        <v>12.8</v>
      </c>
      <c r="Z375" s="113">
        <v>0</v>
      </c>
      <c r="AA375" s="114">
        <f>$Z$375*$K$375</f>
        <v>0</v>
      </c>
      <c r="AR375" s="6" t="s">
        <v>195</v>
      </c>
      <c r="AT375" s="6" t="s">
        <v>402</v>
      </c>
      <c r="AU375" s="6" t="s">
        <v>89</v>
      </c>
      <c r="AY375" s="6" t="s">
        <v>166</v>
      </c>
      <c r="BE375" s="115">
        <f>IF($U$375="základní",$N$375,0)</f>
        <v>0</v>
      </c>
      <c r="BF375" s="115">
        <f>IF($U$375="snížená",$N$375,0)</f>
        <v>0</v>
      </c>
      <c r="BG375" s="115">
        <f>IF($U$375="zákl. přenesená",$N$375,0)</f>
        <v>0</v>
      </c>
      <c r="BH375" s="115">
        <f>IF($U$375="sníž. přenesená",$N$375,0)</f>
        <v>0</v>
      </c>
      <c r="BI375" s="115">
        <f>IF($U$375="nulová",$N$375,0)</f>
        <v>0</v>
      </c>
      <c r="BJ375" s="6" t="s">
        <v>19</v>
      </c>
      <c r="BK375" s="115">
        <f>ROUND($L$375*$K$375,2)</f>
        <v>0</v>
      </c>
      <c r="BL375" s="6" t="s">
        <v>165</v>
      </c>
      <c r="BM375" s="6" t="s">
        <v>722</v>
      </c>
    </row>
    <row r="376" spans="2:65" s="6" customFormat="1" ht="27" customHeight="1" x14ac:dyDescent="0.3">
      <c r="B376" s="19"/>
      <c r="C376" s="133" t="s">
        <v>723</v>
      </c>
      <c r="D376" s="133" t="s">
        <v>402</v>
      </c>
      <c r="E376" s="134" t="s">
        <v>724</v>
      </c>
      <c r="F376" s="201" t="s">
        <v>725</v>
      </c>
      <c r="G376" s="202"/>
      <c r="H376" s="202"/>
      <c r="I376" s="202"/>
      <c r="J376" s="135" t="s">
        <v>170</v>
      </c>
      <c r="K376" s="136">
        <v>17</v>
      </c>
      <c r="L376" s="203"/>
      <c r="M376" s="202"/>
      <c r="N376" s="203">
        <f>ROUND($L$376*$K$376,2)</f>
        <v>0</v>
      </c>
      <c r="O376" s="193"/>
      <c r="P376" s="193"/>
      <c r="Q376" s="193"/>
      <c r="R376" s="20"/>
      <c r="T376" s="112"/>
      <c r="U376" s="26" t="s">
        <v>40</v>
      </c>
      <c r="V376" s="113">
        <v>0</v>
      </c>
      <c r="W376" s="113">
        <f>$V$376*$K$376</f>
        <v>0</v>
      </c>
      <c r="X376" s="113">
        <v>2E-3</v>
      </c>
      <c r="Y376" s="113">
        <f>$X$376*$K$376</f>
        <v>3.4000000000000002E-2</v>
      </c>
      <c r="Z376" s="113">
        <v>0</v>
      </c>
      <c r="AA376" s="114">
        <f>$Z$376*$K$376</f>
        <v>0</v>
      </c>
      <c r="AR376" s="6" t="s">
        <v>195</v>
      </c>
      <c r="AT376" s="6" t="s">
        <v>402</v>
      </c>
      <c r="AU376" s="6" t="s">
        <v>89</v>
      </c>
      <c r="AY376" s="6" t="s">
        <v>166</v>
      </c>
      <c r="BE376" s="115">
        <f>IF($U$376="základní",$N$376,0)</f>
        <v>0</v>
      </c>
      <c r="BF376" s="115">
        <f>IF($U$376="snížená",$N$376,0)</f>
        <v>0</v>
      </c>
      <c r="BG376" s="115">
        <f>IF($U$376="zákl. přenesená",$N$376,0)</f>
        <v>0</v>
      </c>
      <c r="BH376" s="115">
        <f>IF($U$376="sníž. přenesená",$N$376,0)</f>
        <v>0</v>
      </c>
      <c r="BI376" s="115">
        <f>IF($U$376="nulová",$N$376,0)</f>
        <v>0</v>
      </c>
      <c r="BJ376" s="6" t="s">
        <v>19</v>
      </c>
      <c r="BK376" s="115">
        <f>ROUND($L$376*$K$376,2)</f>
        <v>0</v>
      </c>
      <c r="BL376" s="6" t="s">
        <v>165</v>
      </c>
      <c r="BM376" s="6" t="s">
        <v>726</v>
      </c>
    </row>
    <row r="377" spans="2:65" s="6" customFormat="1" ht="27" customHeight="1" x14ac:dyDescent="0.3">
      <c r="B377" s="19"/>
      <c r="C377" s="133" t="s">
        <v>727</v>
      </c>
      <c r="D377" s="133" t="s">
        <v>402</v>
      </c>
      <c r="E377" s="134" t="s">
        <v>728</v>
      </c>
      <c r="F377" s="201" t="s">
        <v>729</v>
      </c>
      <c r="G377" s="202"/>
      <c r="H377" s="202"/>
      <c r="I377" s="202"/>
      <c r="J377" s="135" t="s">
        <v>170</v>
      </c>
      <c r="K377" s="136">
        <v>8</v>
      </c>
      <c r="L377" s="203"/>
      <c r="M377" s="202"/>
      <c r="N377" s="203">
        <f>ROUND($L$377*$K$377,2)</f>
        <v>0</v>
      </c>
      <c r="O377" s="193"/>
      <c r="P377" s="193"/>
      <c r="Q377" s="193"/>
      <c r="R377" s="20"/>
      <c r="T377" s="112"/>
      <c r="U377" s="26" t="s">
        <v>40</v>
      </c>
      <c r="V377" s="113">
        <v>0</v>
      </c>
      <c r="W377" s="113">
        <f>$V$377*$K$377</f>
        <v>0</v>
      </c>
      <c r="X377" s="113">
        <v>0.16500000000000001</v>
      </c>
      <c r="Y377" s="113">
        <f>$X$377*$K$377</f>
        <v>1.32</v>
      </c>
      <c r="Z377" s="113">
        <v>0</v>
      </c>
      <c r="AA377" s="114">
        <f>$Z$377*$K$377</f>
        <v>0</v>
      </c>
      <c r="AR377" s="6" t="s">
        <v>195</v>
      </c>
      <c r="AT377" s="6" t="s">
        <v>402</v>
      </c>
      <c r="AU377" s="6" t="s">
        <v>89</v>
      </c>
      <c r="AY377" s="6" t="s">
        <v>166</v>
      </c>
      <c r="BE377" s="115">
        <f>IF($U$377="základní",$N$377,0)</f>
        <v>0</v>
      </c>
      <c r="BF377" s="115">
        <f>IF($U$377="snížená",$N$377,0)</f>
        <v>0</v>
      </c>
      <c r="BG377" s="115">
        <f>IF($U$377="zákl. přenesená",$N$377,0)</f>
        <v>0</v>
      </c>
      <c r="BH377" s="115">
        <f>IF($U$377="sníž. přenesená",$N$377,0)</f>
        <v>0</v>
      </c>
      <c r="BI377" s="115">
        <f>IF($U$377="nulová",$N$377,0)</f>
        <v>0</v>
      </c>
      <c r="BJ377" s="6" t="s">
        <v>19</v>
      </c>
      <c r="BK377" s="115">
        <f>ROUND($L$377*$K$377,2)</f>
        <v>0</v>
      </c>
      <c r="BL377" s="6" t="s">
        <v>165</v>
      </c>
      <c r="BM377" s="6" t="s">
        <v>730</v>
      </c>
    </row>
    <row r="378" spans="2:65" s="6" customFormat="1" ht="27" customHeight="1" x14ac:dyDescent="0.3">
      <c r="B378" s="19"/>
      <c r="C378" s="108" t="s">
        <v>731</v>
      </c>
      <c r="D378" s="108" t="s">
        <v>167</v>
      </c>
      <c r="E378" s="109" t="s">
        <v>732</v>
      </c>
      <c r="F378" s="192" t="s">
        <v>733</v>
      </c>
      <c r="G378" s="193"/>
      <c r="H378" s="193"/>
      <c r="I378" s="193"/>
      <c r="J378" s="110" t="s">
        <v>170</v>
      </c>
      <c r="K378" s="111">
        <v>4</v>
      </c>
      <c r="L378" s="194"/>
      <c r="M378" s="193"/>
      <c r="N378" s="194">
        <f>ROUND($L$378*$K$378,2)</f>
        <v>0</v>
      </c>
      <c r="O378" s="193"/>
      <c r="P378" s="193"/>
      <c r="Q378" s="193"/>
      <c r="R378" s="20"/>
      <c r="T378" s="112"/>
      <c r="U378" s="26" t="s">
        <v>40</v>
      </c>
      <c r="V378" s="113">
        <v>0.58299999999999996</v>
      </c>
      <c r="W378" s="113">
        <f>$V$378*$K$378</f>
        <v>2.3319999999999999</v>
      </c>
      <c r="X378" s="113">
        <v>5.3769999999999998E-2</v>
      </c>
      <c r="Y378" s="113">
        <f>$X$378*$K$378</f>
        <v>0.21507999999999999</v>
      </c>
      <c r="Z378" s="113">
        <v>0</v>
      </c>
      <c r="AA378" s="114">
        <f>$Z$378*$K$378</f>
        <v>0</v>
      </c>
      <c r="AR378" s="6" t="s">
        <v>165</v>
      </c>
      <c r="AT378" s="6" t="s">
        <v>167</v>
      </c>
      <c r="AU378" s="6" t="s">
        <v>89</v>
      </c>
      <c r="AY378" s="6" t="s">
        <v>166</v>
      </c>
      <c r="BE378" s="115">
        <f>IF($U$378="základní",$N$378,0)</f>
        <v>0</v>
      </c>
      <c r="BF378" s="115">
        <f>IF($U$378="snížená",$N$378,0)</f>
        <v>0</v>
      </c>
      <c r="BG378" s="115">
        <f>IF($U$378="zákl. přenesená",$N$378,0)</f>
        <v>0</v>
      </c>
      <c r="BH378" s="115">
        <f>IF($U$378="sníž. přenesená",$N$378,0)</f>
        <v>0</v>
      </c>
      <c r="BI378" s="115">
        <f>IF($U$378="nulová",$N$378,0)</f>
        <v>0</v>
      </c>
      <c r="BJ378" s="6" t="s">
        <v>19</v>
      </c>
      <c r="BK378" s="115">
        <f>ROUND($L$378*$K$378,2)</f>
        <v>0</v>
      </c>
      <c r="BL378" s="6" t="s">
        <v>165</v>
      </c>
      <c r="BM378" s="6" t="s">
        <v>734</v>
      </c>
    </row>
    <row r="379" spans="2:65" s="6" customFormat="1" ht="18.75" customHeight="1" x14ac:dyDescent="0.3">
      <c r="B379" s="116"/>
      <c r="E379" s="117"/>
      <c r="F379" s="190" t="s">
        <v>735</v>
      </c>
      <c r="G379" s="191"/>
      <c r="H379" s="191"/>
      <c r="I379" s="191"/>
      <c r="K379" s="118">
        <v>4</v>
      </c>
      <c r="R379" s="119"/>
      <c r="T379" s="120"/>
      <c r="AA379" s="121"/>
      <c r="AT379" s="117" t="s">
        <v>174</v>
      </c>
      <c r="AU379" s="117" t="s">
        <v>89</v>
      </c>
      <c r="AV379" s="117" t="s">
        <v>89</v>
      </c>
      <c r="AW379" s="117" t="s">
        <v>138</v>
      </c>
      <c r="AX379" s="117" t="s">
        <v>75</v>
      </c>
      <c r="AY379" s="117" t="s">
        <v>166</v>
      </c>
    </row>
    <row r="380" spans="2:65" s="6" customFormat="1" ht="27" customHeight="1" x14ac:dyDescent="0.3">
      <c r="B380" s="19"/>
      <c r="C380" s="108" t="s">
        <v>736</v>
      </c>
      <c r="D380" s="108" t="s">
        <v>167</v>
      </c>
      <c r="E380" s="109" t="s">
        <v>737</v>
      </c>
      <c r="F380" s="192" t="s">
        <v>738</v>
      </c>
      <c r="G380" s="193"/>
      <c r="H380" s="193"/>
      <c r="I380" s="193"/>
      <c r="J380" s="110" t="s">
        <v>170</v>
      </c>
      <c r="K380" s="111">
        <v>1</v>
      </c>
      <c r="L380" s="194"/>
      <c r="M380" s="193"/>
      <c r="N380" s="194">
        <f>ROUND($L$380*$K$380,2)</f>
        <v>0</v>
      </c>
      <c r="O380" s="193"/>
      <c r="P380" s="193"/>
      <c r="Q380" s="193"/>
      <c r="R380" s="20"/>
      <c r="T380" s="112"/>
      <c r="U380" s="26" t="s">
        <v>40</v>
      </c>
      <c r="V380" s="113">
        <v>0.66700000000000004</v>
      </c>
      <c r="W380" s="113">
        <f>$V$380*$K$380</f>
        <v>0.66700000000000004</v>
      </c>
      <c r="X380" s="113">
        <v>5.9069999999999998E-2</v>
      </c>
      <c r="Y380" s="113">
        <f>$X$380*$K$380</f>
        <v>5.9069999999999998E-2</v>
      </c>
      <c r="Z380" s="113">
        <v>0</v>
      </c>
      <c r="AA380" s="114">
        <f>$Z$380*$K$380</f>
        <v>0</v>
      </c>
      <c r="AR380" s="6" t="s">
        <v>165</v>
      </c>
      <c r="AT380" s="6" t="s">
        <v>167</v>
      </c>
      <c r="AU380" s="6" t="s">
        <v>89</v>
      </c>
      <c r="AY380" s="6" t="s">
        <v>166</v>
      </c>
      <c r="BE380" s="115">
        <f>IF($U$380="základní",$N$380,0)</f>
        <v>0</v>
      </c>
      <c r="BF380" s="115">
        <f>IF($U$380="snížená",$N$380,0)</f>
        <v>0</v>
      </c>
      <c r="BG380" s="115">
        <f>IF($U$380="zákl. přenesená",$N$380,0)</f>
        <v>0</v>
      </c>
      <c r="BH380" s="115">
        <f>IF($U$380="sníž. přenesená",$N$380,0)</f>
        <v>0</v>
      </c>
      <c r="BI380" s="115">
        <f>IF($U$380="nulová",$N$380,0)</f>
        <v>0</v>
      </c>
      <c r="BJ380" s="6" t="s">
        <v>19</v>
      </c>
      <c r="BK380" s="115">
        <f>ROUND($L$380*$K$380,2)</f>
        <v>0</v>
      </c>
      <c r="BL380" s="6" t="s">
        <v>165</v>
      </c>
      <c r="BM380" s="6" t="s">
        <v>739</v>
      </c>
    </row>
    <row r="381" spans="2:65" s="6" customFormat="1" ht="18.75" customHeight="1" x14ac:dyDescent="0.3">
      <c r="B381" s="116"/>
      <c r="E381" s="117"/>
      <c r="F381" s="190" t="s">
        <v>740</v>
      </c>
      <c r="G381" s="191"/>
      <c r="H381" s="191"/>
      <c r="I381" s="191"/>
      <c r="K381" s="118">
        <v>1</v>
      </c>
      <c r="R381" s="119"/>
      <c r="T381" s="120"/>
      <c r="AA381" s="121"/>
      <c r="AT381" s="117" t="s">
        <v>174</v>
      </c>
      <c r="AU381" s="117" t="s">
        <v>89</v>
      </c>
      <c r="AV381" s="117" t="s">
        <v>89</v>
      </c>
      <c r="AW381" s="117" t="s">
        <v>138</v>
      </c>
      <c r="AX381" s="117" t="s">
        <v>75</v>
      </c>
      <c r="AY381" s="117" t="s">
        <v>166</v>
      </c>
    </row>
    <row r="382" spans="2:65" s="6" customFormat="1" ht="39" customHeight="1" x14ac:dyDescent="0.3">
      <c r="B382" s="19"/>
      <c r="C382" s="108" t="s">
        <v>741</v>
      </c>
      <c r="D382" s="108" t="s">
        <v>167</v>
      </c>
      <c r="E382" s="109" t="s">
        <v>742</v>
      </c>
      <c r="F382" s="192" t="s">
        <v>743</v>
      </c>
      <c r="G382" s="193"/>
      <c r="H382" s="193"/>
      <c r="I382" s="193"/>
      <c r="J382" s="110" t="s">
        <v>170</v>
      </c>
      <c r="K382" s="111">
        <v>5</v>
      </c>
      <c r="L382" s="194"/>
      <c r="M382" s="193"/>
      <c r="N382" s="194">
        <f>ROUND($L$382*$K$382,2)</f>
        <v>0</v>
      </c>
      <c r="O382" s="193"/>
      <c r="P382" s="193"/>
      <c r="Q382" s="193"/>
      <c r="R382" s="20"/>
      <c r="T382" s="112"/>
      <c r="U382" s="26" t="s">
        <v>40</v>
      </c>
      <c r="V382" s="113">
        <v>0.25</v>
      </c>
      <c r="W382" s="113">
        <f>$V$382*$K$382</f>
        <v>1.25</v>
      </c>
      <c r="X382" s="113">
        <v>1.8180000000000002E-2</v>
      </c>
      <c r="Y382" s="113">
        <f>$X$382*$K$382</f>
        <v>9.0900000000000009E-2</v>
      </c>
      <c r="Z382" s="113">
        <v>0</v>
      </c>
      <c r="AA382" s="114">
        <f>$Z$382*$K$382</f>
        <v>0</v>
      </c>
      <c r="AR382" s="6" t="s">
        <v>165</v>
      </c>
      <c r="AT382" s="6" t="s">
        <v>167</v>
      </c>
      <c r="AU382" s="6" t="s">
        <v>89</v>
      </c>
      <c r="AY382" s="6" t="s">
        <v>166</v>
      </c>
      <c r="BE382" s="115">
        <f>IF($U$382="základní",$N$382,0)</f>
        <v>0</v>
      </c>
      <c r="BF382" s="115">
        <f>IF($U$382="snížená",$N$382,0)</f>
        <v>0</v>
      </c>
      <c r="BG382" s="115">
        <f>IF($U$382="zákl. přenesená",$N$382,0)</f>
        <v>0</v>
      </c>
      <c r="BH382" s="115">
        <f>IF($U$382="sníž. přenesená",$N$382,0)</f>
        <v>0</v>
      </c>
      <c r="BI382" s="115">
        <f>IF($U$382="nulová",$N$382,0)</f>
        <v>0</v>
      </c>
      <c r="BJ382" s="6" t="s">
        <v>19</v>
      </c>
      <c r="BK382" s="115">
        <f>ROUND($L$382*$K$382,2)</f>
        <v>0</v>
      </c>
      <c r="BL382" s="6" t="s">
        <v>165</v>
      </c>
      <c r="BM382" s="6" t="s">
        <v>744</v>
      </c>
    </row>
    <row r="383" spans="2:65" s="6" customFormat="1" ht="18.75" customHeight="1" x14ac:dyDescent="0.3">
      <c r="B383" s="116"/>
      <c r="E383" s="117"/>
      <c r="F383" s="190" t="s">
        <v>745</v>
      </c>
      <c r="G383" s="191"/>
      <c r="H383" s="191"/>
      <c r="I383" s="191"/>
      <c r="K383" s="118">
        <v>5</v>
      </c>
      <c r="R383" s="119"/>
      <c r="T383" s="120"/>
      <c r="AA383" s="121"/>
      <c r="AT383" s="117" t="s">
        <v>174</v>
      </c>
      <c r="AU383" s="117" t="s">
        <v>89</v>
      </c>
      <c r="AV383" s="117" t="s">
        <v>89</v>
      </c>
      <c r="AW383" s="117" t="s">
        <v>138</v>
      </c>
      <c r="AX383" s="117" t="s">
        <v>75</v>
      </c>
      <c r="AY383" s="117" t="s">
        <v>166</v>
      </c>
    </row>
    <row r="384" spans="2:65" s="6" customFormat="1" ht="27" customHeight="1" x14ac:dyDescent="0.3">
      <c r="B384" s="19"/>
      <c r="C384" s="108" t="s">
        <v>746</v>
      </c>
      <c r="D384" s="108" t="s">
        <v>167</v>
      </c>
      <c r="E384" s="109" t="s">
        <v>747</v>
      </c>
      <c r="F384" s="192" t="s">
        <v>748</v>
      </c>
      <c r="G384" s="193"/>
      <c r="H384" s="193"/>
      <c r="I384" s="193"/>
      <c r="J384" s="110" t="s">
        <v>170</v>
      </c>
      <c r="K384" s="111">
        <v>5</v>
      </c>
      <c r="L384" s="194"/>
      <c r="M384" s="193"/>
      <c r="N384" s="194">
        <f>ROUND($L$384*$K$384,2)</f>
        <v>0</v>
      </c>
      <c r="O384" s="193"/>
      <c r="P384" s="193"/>
      <c r="Q384" s="193"/>
      <c r="R384" s="20"/>
      <c r="T384" s="112"/>
      <c r="U384" s="26" t="s">
        <v>40</v>
      </c>
      <c r="V384" s="113">
        <v>0.25</v>
      </c>
      <c r="W384" s="113">
        <f>$V$384*$K$384</f>
        <v>1.25</v>
      </c>
      <c r="X384" s="113">
        <v>6.2199999999999998E-3</v>
      </c>
      <c r="Y384" s="113">
        <f>$X$384*$K$384</f>
        <v>3.1099999999999999E-2</v>
      </c>
      <c r="Z384" s="113">
        <v>0</v>
      </c>
      <c r="AA384" s="114">
        <f>$Z$384*$K$384</f>
        <v>0</v>
      </c>
      <c r="AR384" s="6" t="s">
        <v>165</v>
      </c>
      <c r="AT384" s="6" t="s">
        <v>167</v>
      </c>
      <c r="AU384" s="6" t="s">
        <v>89</v>
      </c>
      <c r="AY384" s="6" t="s">
        <v>166</v>
      </c>
      <c r="BE384" s="115">
        <f>IF($U$384="základní",$N$384,0)</f>
        <v>0</v>
      </c>
      <c r="BF384" s="115">
        <f>IF($U$384="snížená",$N$384,0)</f>
        <v>0</v>
      </c>
      <c r="BG384" s="115">
        <f>IF($U$384="zákl. přenesená",$N$384,0)</f>
        <v>0</v>
      </c>
      <c r="BH384" s="115">
        <f>IF($U$384="sníž. přenesená",$N$384,0)</f>
        <v>0</v>
      </c>
      <c r="BI384" s="115">
        <f>IF($U$384="nulová",$N$384,0)</f>
        <v>0</v>
      </c>
      <c r="BJ384" s="6" t="s">
        <v>19</v>
      </c>
      <c r="BK384" s="115">
        <f>ROUND($L$384*$K$384,2)</f>
        <v>0</v>
      </c>
      <c r="BL384" s="6" t="s">
        <v>165</v>
      </c>
      <c r="BM384" s="6" t="s">
        <v>749</v>
      </c>
    </row>
    <row r="385" spans="2:65" s="6" customFormat="1" ht="18.75" customHeight="1" x14ac:dyDescent="0.3">
      <c r="B385" s="116"/>
      <c r="E385" s="117"/>
      <c r="F385" s="190" t="s">
        <v>750</v>
      </c>
      <c r="G385" s="191"/>
      <c r="H385" s="191"/>
      <c r="I385" s="191"/>
      <c r="K385" s="118">
        <v>5</v>
      </c>
      <c r="R385" s="119"/>
      <c r="T385" s="120"/>
      <c r="AA385" s="121"/>
      <c r="AT385" s="117" t="s">
        <v>174</v>
      </c>
      <c r="AU385" s="117" t="s">
        <v>89</v>
      </c>
      <c r="AV385" s="117" t="s">
        <v>89</v>
      </c>
      <c r="AW385" s="117" t="s">
        <v>138</v>
      </c>
      <c r="AX385" s="117" t="s">
        <v>75</v>
      </c>
      <c r="AY385" s="117" t="s">
        <v>166</v>
      </c>
    </row>
    <row r="386" spans="2:65" s="6" customFormat="1" ht="27" customHeight="1" x14ac:dyDescent="0.3">
      <c r="B386" s="19"/>
      <c r="C386" s="108" t="s">
        <v>751</v>
      </c>
      <c r="D386" s="108" t="s">
        <v>167</v>
      </c>
      <c r="E386" s="109" t="s">
        <v>752</v>
      </c>
      <c r="F386" s="192" t="s">
        <v>753</v>
      </c>
      <c r="G386" s="193"/>
      <c r="H386" s="193"/>
      <c r="I386" s="193"/>
      <c r="J386" s="110" t="s">
        <v>170</v>
      </c>
      <c r="K386" s="111">
        <v>5</v>
      </c>
      <c r="L386" s="194"/>
      <c r="M386" s="193"/>
      <c r="N386" s="194">
        <f>ROUND($L$386*$K$386,2)</f>
        <v>0</v>
      </c>
      <c r="O386" s="193"/>
      <c r="P386" s="193"/>
      <c r="Q386" s="193"/>
      <c r="R386" s="20"/>
      <c r="T386" s="112"/>
      <c r="U386" s="26" t="s">
        <v>40</v>
      </c>
      <c r="V386" s="113">
        <v>0.33300000000000002</v>
      </c>
      <c r="W386" s="113">
        <f>$V$386*$K$386</f>
        <v>1.665</v>
      </c>
      <c r="X386" s="113">
        <v>3.5349999999999999E-2</v>
      </c>
      <c r="Y386" s="113">
        <f>$X$386*$K$386</f>
        <v>0.17674999999999999</v>
      </c>
      <c r="Z386" s="113">
        <v>0</v>
      </c>
      <c r="AA386" s="114">
        <f>$Z$386*$K$386</f>
        <v>0</v>
      </c>
      <c r="AR386" s="6" t="s">
        <v>165</v>
      </c>
      <c r="AT386" s="6" t="s">
        <v>167</v>
      </c>
      <c r="AU386" s="6" t="s">
        <v>89</v>
      </c>
      <c r="AY386" s="6" t="s">
        <v>166</v>
      </c>
      <c r="BE386" s="115">
        <f>IF($U$386="základní",$N$386,0)</f>
        <v>0</v>
      </c>
      <c r="BF386" s="115">
        <f>IF($U$386="snížená",$N$386,0)</f>
        <v>0</v>
      </c>
      <c r="BG386" s="115">
        <f>IF($U$386="zákl. přenesená",$N$386,0)</f>
        <v>0</v>
      </c>
      <c r="BH386" s="115">
        <f>IF($U$386="sníž. přenesená",$N$386,0)</f>
        <v>0</v>
      </c>
      <c r="BI386" s="115">
        <f>IF($U$386="nulová",$N$386,0)</f>
        <v>0</v>
      </c>
      <c r="BJ386" s="6" t="s">
        <v>19</v>
      </c>
      <c r="BK386" s="115">
        <f>ROUND($L$386*$K$386,2)</f>
        <v>0</v>
      </c>
      <c r="BL386" s="6" t="s">
        <v>165</v>
      </c>
      <c r="BM386" s="6" t="s">
        <v>754</v>
      </c>
    </row>
    <row r="387" spans="2:65" s="6" customFormat="1" ht="18.75" customHeight="1" x14ac:dyDescent="0.3">
      <c r="B387" s="116"/>
      <c r="E387" s="117"/>
      <c r="F387" s="190" t="s">
        <v>755</v>
      </c>
      <c r="G387" s="191"/>
      <c r="H387" s="191"/>
      <c r="I387" s="191"/>
      <c r="K387" s="118">
        <v>5</v>
      </c>
      <c r="R387" s="119"/>
      <c r="T387" s="120"/>
      <c r="AA387" s="121"/>
      <c r="AT387" s="117" t="s">
        <v>174</v>
      </c>
      <c r="AU387" s="117" t="s">
        <v>89</v>
      </c>
      <c r="AV387" s="117" t="s">
        <v>89</v>
      </c>
      <c r="AW387" s="117" t="s">
        <v>138</v>
      </c>
      <c r="AX387" s="117" t="s">
        <v>75</v>
      </c>
      <c r="AY387" s="117" t="s">
        <v>166</v>
      </c>
    </row>
    <row r="388" spans="2:65" s="6" customFormat="1" ht="27" customHeight="1" x14ac:dyDescent="0.3">
      <c r="B388" s="19"/>
      <c r="C388" s="108" t="s">
        <v>756</v>
      </c>
      <c r="D388" s="108" t="s">
        <v>167</v>
      </c>
      <c r="E388" s="109" t="s">
        <v>757</v>
      </c>
      <c r="F388" s="192" t="s">
        <v>758</v>
      </c>
      <c r="G388" s="193"/>
      <c r="H388" s="193"/>
      <c r="I388" s="193"/>
      <c r="J388" s="110" t="s">
        <v>170</v>
      </c>
      <c r="K388" s="111">
        <v>1</v>
      </c>
      <c r="L388" s="194"/>
      <c r="M388" s="193"/>
      <c r="N388" s="194">
        <f>ROUND($L$388*$K$388,2)</f>
        <v>0</v>
      </c>
      <c r="O388" s="193"/>
      <c r="P388" s="193"/>
      <c r="Q388" s="193"/>
      <c r="R388" s="20"/>
      <c r="T388" s="112"/>
      <c r="U388" s="26" t="s">
        <v>40</v>
      </c>
      <c r="V388" s="113">
        <v>0.66700000000000004</v>
      </c>
      <c r="W388" s="113">
        <f>$V$388*$K$388</f>
        <v>0.66700000000000004</v>
      </c>
      <c r="X388" s="113">
        <v>0.10661</v>
      </c>
      <c r="Y388" s="113">
        <f>$X$388*$K$388</f>
        <v>0.10661</v>
      </c>
      <c r="Z388" s="113">
        <v>0</v>
      </c>
      <c r="AA388" s="114">
        <f>$Z$388*$K$388</f>
        <v>0</v>
      </c>
      <c r="AR388" s="6" t="s">
        <v>165</v>
      </c>
      <c r="AT388" s="6" t="s">
        <v>167</v>
      </c>
      <c r="AU388" s="6" t="s">
        <v>89</v>
      </c>
      <c r="AY388" s="6" t="s">
        <v>166</v>
      </c>
      <c r="BE388" s="115">
        <f>IF($U$388="základní",$N$388,0)</f>
        <v>0</v>
      </c>
      <c r="BF388" s="115">
        <f>IF($U$388="snížená",$N$388,0)</f>
        <v>0</v>
      </c>
      <c r="BG388" s="115">
        <f>IF($U$388="zákl. přenesená",$N$388,0)</f>
        <v>0</v>
      </c>
      <c r="BH388" s="115">
        <f>IF($U$388="sníž. přenesená",$N$388,0)</f>
        <v>0</v>
      </c>
      <c r="BI388" s="115">
        <f>IF($U$388="nulová",$N$388,0)</f>
        <v>0</v>
      </c>
      <c r="BJ388" s="6" t="s">
        <v>19</v>
      </c>
      <c r="BK388" s="115">
        <f>ROUND($L$388*$K$388,2)</f>
        <v>0</v>
      </c>
      <c r="BL388" s="6" t="s">
        <v>165</v>
      </c>
      <c r="BM388" s="6" t="s">
        <v>759</v>
      </c>
    </row>
    <row r="389" spans="2:65" s="6" customFormat="1" ht="18.75" customHeight="1" x14ac:dyDescent="0.3">
      <c r="B389" s="116"/>
      <c r="E389" s="117"/>
      <c r="F389" s="190" t="s">
        <v>760</v>
      </c>
      <c r="G389" s="191"/>
      <c r="H389" s="191"/>
      <c r="I389" s="191"/>
      <c r="K389" s="118">
        <v>1</v>
      </c>
      <c r="R389" s="119"/>
      <c r="T389" s="120"/>
      <c r="AA389" s="121"/>
      <c r="AT389" s="117" t="s">
        <v>174</v>
      </c>
      <c r="AU389" s="117" t="s">
        <v>89</v>
      </c>
      <c r="AV389" s="117" t="s">
        <v>89</v>
      </c>
      <c r="AW389" s="117" t="s">
        <v>138</v>
      </c>
      <c r="AX389" s="117" t="s">
        <v>19</v>
      </c>
      <c r="AY389" s="117" t="s">
        <v>166</v>
      </c>
    </row>
    <row r="390" spans="2:65" s="6" customFormat="1" ht="27" customHeight="1" x14ac:dyDescent="0.3">
      <c r="B390" s="19"/>
      <c r="C390" s="108" t="s">
        <v>761</v>
      </c>
      <c r="D390" s="108" t="s">
        <v>167</v>
      </c>
      <c r="E390" s="109" t="s">
        <v>762</v>
      </c>
      <c r="F390" s="192" t="s">
        <v>763</v>
      </c>
      <c r="G390" s="193"/>
      <c r="H390" s="193"/>
      <c r="I390" s="193"/>
      <c r="J390" s="110" t="s">
        <v>170</v>
      </c>
      <c r="K390" s="111">
        <v>1</v>
      </c>
      <c r="L390" s="194"/>
      <c r="M390" s="193"/>
      <c r="N390" s="194">
        <f>ROUND($L$390*$K$390,2)</f>
        <v>0</v>
      </c>
      <c r="O390" s="193"/>
      <c r="P390" s="193"/>
      <c r="Q390" s="193"/>
      <c r="R390" s="20"/>
      <c r="T390" s="112"/>
      <c r="U390" s="26" t="s">
        <v>40</v>
      </c>
      <c r="V390" s="113">
        <v>0.25</v>
      </c>
      <c r="W390" s="113">
        <f>$V$390*$K$390</f>
        <v>0.25</v>
      </c>
      <c r="X390" s="113">
        <v>3.6360000000000003E-2</v>
      </c>
      <c r="Y390" s="113">
        <f>$X$390*$K$390</f>
        <v>3.6360000000000003E-2</v>
      </c>
      <c r="Z390" s="113">
        <v>0</v>
      </c>
      <c r="AA390" s="114">
        <f>$Z$390*$K$390</f>
        <v>0</v>
      </c>
      <c r="AR390" s="6" t="s">
        <v>165</v>
      </c>
      <c r="AT390" s="6" t="s">
        <v>167</v>
      </c>
      <c r="AU390" s="6" t="s">
        <v>89</v>
      </c>
      <c r="AY390" s="6" t="s">
        <v>166</v>
      </c>
      <c r="BE390" s="115">
        <f>IF($U$390="základní",$N$390,0)</f>
        <v>0</v>
      </c>
      <c r="BF390" s="115">
        <f>IF($U$390="snížená",$N$390,0)</f>
        <v>0</v>
      </c>
      <c r="BG390" s="115">
        <f>IF($U$390="zákl. přenesená",$N$390,0)</f>
        <v>0</v>
      </c>
      <c r="BH390" s="115">
        <f>IF($U$390="sníž. přenesená",$N$390,0)</f>
        <v>0</v>
      </c>
      <c r="BI390" s="115">
        <f>IF($U$390="nulová",$N$390,0)</f>
        <v>0</v>
      </c>
      <c r="BJ390" s="6" t="s">
        <v>19</v>
      </c>
      <c r="BK390" s="115">
        <f>ROUND($L$390*$K$390,2)</f>
        <v>0</v>
      </c>
      <c r="BL390" s="6" t="s">
        <v>165</v>
      </c>
      <c r="BM390" s="6" t="s">
        <v>764</v>
      </c>
    </row>
    <row r="391" spans="2:65" s="6" customFormat="1" ht="18.75" customHeight="1" x14ac:dyDescent="0.3">
      <c r="B391" s="116"/>
      <c r="E391" s="117"/>
      <c r="F391" s="190" t="s">
        <v>740</v>
      </c>
      <c r="G391" s="191"/>
      <c r="H391" s="191"/>
      <c r="I391" s="191"/>
      <c r="K391" s="118">
        <v>1</v>
      </c>
      <c r="R391" s="119"/>
      <c r="T391" s="120"/>
      <c r="AA391" s="121"/>
      <c r="AT391" s="117" t="s">
        <v>174</v>
      </c>
      <c r="AU391" s="117" t="s">
        <v>89</v>
      </c>
      <c r="AV391" s="117" t="s">
        <v>89</v>
      </c>
      <c r="AW391" s="117" t="s">
        <v>138</v>
      </c>
      <c r="AX391" s="117" t="s">
        <v>19</v>
      </c>
      <c r="AY391" s="117" t="s">
        <v>166</v>
      </c>
    </row>
    <row r="392" spans="2:65" s="6" customFormat="1" ht="27" customHeight="1" x14ac:dyDescent="0.3">
      <c r="B392" s="19"/>
      <c r="C392" s="108" t="s">
        <v>765</v>
      </c>
      <c r="D392" s="108" t="s">
        <v>167</v>
      </c>
      <c r="E392" s="109" t="s">
        <v>766</v>
      </c>
      <c r="F392" s="192" t="s">
        <v>767</v>
      </c>
      <c r="G392" s="193"/>
      <c r="H392" s="193"/>
      <c r="I392" s="193"/>
      <c r="J392" s="110" t="s">
        <v>170</v>
      </c>
      <c r="K392" s="111">
        <v>1</v>
      </c>
      <c r="L392" s="194"/>
      <c r="M392" s="193"/>
      <c r="N392" s="194">
        <f>ROUND($L$392*$K$392,2)</f>
        <v>0</v>
      </c>
      <c r="O392" s="193"/>
      <c r="P392" s="193"/>
      <c r="Q392" s="193"/>
      <c r="R392" s="20"/>
      <c r="T392" s="112"/>
      <c r="U392" s="26" t="s">
        <v>40</v>
      </c>
      <c r="V392" s="113">
        <v>0.33300000000000002</v>
      </c>
      <c r="W392" s="113">
        <f>$V$392*$K$392</f>
        <v>0.33300000000000002</v>
      </c>
      <c r="X392" s="113">
        <v>0</v>
      </c>
      <c r="Y392" s="113">
        <f>$X$392*$K$392</f>
        <v>0</v>
      </c>
      <c r="Z392" s="113">
        <v>0</v>
      </c>
      <c r="AA392" s="114">
        <f>$Z$392*$K$392</f>
        <v>0</v>
      </c>
      <c r="AR392" s="6" t="s">
        <v>165</v>
      </c>
      <c r="AT392" s="6" t="s">
        <v>167</v>
      </c>
      <c r="AU392" s="6" t="s">
        <v>89</v>
      </c>
      <c r="AY392" s="6" t="s">
        <v>166</v>
      </c>
      <c r="BE392" s="115">
        <f>IF($U$392="základní",$N$392,0)</f>
        <v>0</v>
      </c>
      <c r="BF392" s="115">
        <f>IF($U$392="snížená",$N$392,0)</f>
        <v>0</v>
      </c>
      <c r="BG392" s="115">
        <f>IF($U$392="zákl. přenesená",$N$392,0)</f>
        <v>0</v>
      </c>
      <c r="BH392" s="115">
        <f>IF($U$392="sníž. přenesená",$N$392,0)</f>
        <v>0</v>
      </c>
      <c r="BI392" s="115">
        <f>IF($U$392="nulová",$N$392,0)</f>
        <v>0</v>
      </c>
      <c r="BJ392" s="6" t="s">
        <v>19</v>
      </c>
      <c r="BK392" s="115">
        <f>ROUND($L$392*$K$392,2)</f>
        <v>0</v>
      </c>
      <c r="BL392" s="6" t="s">
        <v>165</v>
      </c>
      <c r="BM392" s="6" t="s">
        <v>768</v>
      </c>
    </row>
    <row r="393" spans="2:65" s="6" customFormat="1" ht="18.75" customHeight="1" x14ac:dyDescent="0.3">
      <c r="B393" s="116"/>
      <c r="E393" s="117"/>
      <c r="F393" s="190" t="s">
        <v>769</v>
      </c>
      <c r="G393" s="191"/>
      <c r="H393" s="191"/>
      <c r="I393" s="191"/>
      <c r="K393" s="118">
        <v>1</v>
      </c>
      <c r="R393" s="119"/>
      <c r="T393" s="120"/>
      <c r="AA393" s="121"/>
      <c r="AT393" s="117" t="s">
        <v>174</v>
      </c>
      <c r="AU393" s="117" t="s">
        <v>89</v>
      </c>
      <c r="AV393" s="117" t="s">
        <v>89</v>
      </c>
      <c r="AW393" s="117" t="s">
        <v>138</v>
      </c>
      <c r="AX393" s="117" t="s">
        <v>75</v>
      </c>
      <c r="AY393" s="117" t="s">
        <v>166</v>
      </c>
    </row>
    <row r="394" spans="2:65" s="6" customFormat="1" ht="27" customHeight="1" x14ac:dyDescent="0.3">
      <c r="B394" s="19"/>
      <c r="C394" s="108" t="s">
        <v>770</v>
      </c>
      <c r="D394" s="108" t="s">
        <v>167</v>
      </c>
      <c r="E394" s="109" t="s">
        <v>771</v>
      </c>
      <c r="F394" s="192" t="s">
        <v>772</v>
      </c>
      <c r="G394" s="193"/>
      <c r="H394" s="193"/>
      <c r="I394" s="193"/>
      <c r="J394" s="110" t="s">
        <v>170</v>
      </c>
      <c r="K394" s="111">
        <v>1</v>
      </c>
      <c r="L394" s="194"/>
      <c r="M394" s="193"/>
      <c r="N394" s="194">
        <f>ROUND($L$394*$K$394,2)</f>
        <v>0</v>
      </c>
      <c r="O394" s="193"/>
      <c r="P394" s="193"/>
      <c r="Q394" s="193"/>
      <c r="R394" s="20"/>
      <c r="T394" s="112"/>
      <c r="U394" s="26" t="s">
        <v>40</v>
      </c>
      <c r="V394" s="113">
        <v>1.7509999999999999</v>
      </c>
      <c r="W394" s="113">
        <f>$V$394*$K$394</f>
        <v>1.7509999999999999</v>
      </c>
      <c r="X394" s="113">
        <v>0.34036</v>
      </c>
      <c r="Y394" s="113">
        <f>$X$394*$K$394</f>
        <v>0.34036</v>
      </c>
      <c r="Z394" s="113">
        <v>0</v>
      </c>
      <c r="AA394" s="114">
        <f>$Z$394*$K$394</f>
        <v>0</v>
      </c>
      <c r="AR394" s="6" t="s">
        <v>165</v>
      </c>
      <c r="AT394" s="6" t="s">
        <v>167</v>
      </c>
      <c r="AU394" s="6" t="s">
        <v>89</v>
      </c>
      <c r="AY394" s="6" t="s">
        <v>166</v>
      </c>
      <c r="BE394" s="115">
        <f>IF($U$394="základní",$N$394,0)</f>
        <v>0</v>
      </c>
      <c r="BF394" s="115">
        <f>IF($U$394="snížená",$N$394,0)</f>
        <v>0</v>
      </c>
      <c r="BG394" s="115">
        <f>IF($U$394="zákl. přenesená",$N$394,0)</f>
        <v>0</v>
      </c>
      <c r="BH394" s="115">
        <f>IF($U$394="sníž. přenesená",$N$394,0)</f>
        <v>0</v>
      </c>
      <c r="BI394" s="115">
        <f>IF($U$394="nulová",$N$394,0)</f>
        <v>0</v>
      </c>
      <c r="BJ394" s="6" t="s">
        <v>19</v>
      </c>
      <c r="BK394" s="115">
        <f>ROUND($L$394*$K$394,2)</f>
        <v>0</v>
      </c>
      <c r="BL394" s="6" t="s">
        <v>165</v>
      </c>
      <c r="BM394" s="6" t="s">
        <v>773</v>
      </c>
    </row>
    <row r="395" spans="2:65" s="6" customFormat="1" ht="18.75" customHeight="1" x14ac:dyDescent="0.3">
      <c r="B395" s="116"/>
      <c r="E395" s="117"/>
      <c r="F395" s="190" t="s">
        <v>774</v>
      </c>
      <c r="G395" s="191"/>
      <c r="H395" s="191"/>
      <c r="I395" s="191"/>
      <c r="K395" s="118">
        <v>1</v>
      </c>
      <c r="R395" s="119"/>
      <c r="T395" s="120"/>
      <c r="AA395" s="121"/>
      <c r="AT395" s="117" t="s">
        <v>174</v>
      </c>
      <c r="AU395" s="117" t="s">
        <v>89</v>
      </c>
      <c r="AV395" s="117" t="s">
        <v>89</v>
      </c>
      <c r="AW395" s="117" t="s">
        <v>138</v>
      </c>
      <c r="AX395" s="117" t="s">
        <v>75</v>
      </c>
      <c r="AY395" s="117" t="s">
        <v>166</v>
      </c>
    </row>
    <row r="396" spans="2:65" s="98" customFormat="1" ht="30.75" customHeight="1" x14ac:dyDescent="0.3">
      <c r="B396" s="99"/>
      <c r="D396" s="107" t="s">
        <v>147</v>
      </c>
      <c r="E396" s="107"/>
      <c r="F396" s="107"/>
      <c r="G396" s="107"/>
      <c r="H396" s="107"/>
      <c r="I396" s="107"/>
      <c r="J396" s="107"/>
      <c r="K396" s="107"/>
      <c r="L396" s="107"/>
      <c r="M396" s="107"/>
      <c r="N396" s="188">
        <f>$BK$396</f>
        <v>0</v>
      </c>
      <c r="O396" s="189"/>
      <c r="P396" s="189"/>
      <c r="Q396" s="189"/>
      <c r="R396" s="102"/>
      <c r="T396" s="103"/>
      <c r="W396" s="104">
        <f>$W$397+$W$408</f>
        <v>985.13627100000008</v>
      </c>
      <c r="Y396" s="104">
        <f>$Y$397+$Y$408</f>
        <v>0</v>
      </c>
      <c r="AA396" s="105">
        <f>$AA$397+$AA$408</f>
        <v>29.805400000000002</v>
      </c>
      <c r="AR396" s="101" t="s">
        <v>19</v>
      </c>
      <c r="AT396" s="101" t="s">
        <v>74</v>
      </c>
      <c r="AU396" s="101" t="s">
        <v>19</v>
      </c>
      <c r="AY396" s="101" t="s">
        <v>166</v>
      </c>
      <c r="BK396" s="106">
        <f>$BK$397+$BK$408</f>
        <v>0</v>
      </c>
    </row>
    <row r="397" spans="2:65" s="98" customFormat="1" ht="15.75" customHeight="1" x14ac:dyDescent="0.3">
      <c r="B397" s="99"/>
      <c r="D397" s="107" t="s">
        <v>148</v>
      </c>
      <c r="E397" s="107"/>
      <c r="F397" s="107"/>
      <c r="G397" s="107"/>
      <c r="H397" s="107"/>
      <c r="I397" s="107"/>
      <c r="J397" s="107"/>
      <c r="K397" s="107"/>
      <c r="L397" s="107"/>
      <c r="M397" s="107"/>
      <c r="N397" s="188">
        <f>$BK$397</f>
        <v>0</v>
      </c>
      <c r="O397" s="189"/>
      <c r="P397" s="189"/>
      <c r="Q397" s="189"/>
      <c r="R397" s="102"/>
      <c r="T397" s="103"/>
      <c r="W397" s="104">
        <f>SUM($W$398:$W$407)</f>
        <v>107.02780700000001</v>
      </c>
      <c r="Y397" s="104">
        <f>SUM($Y$398:$Y$407)</f>
        <v>0</v>
      </c>
      <c r="AA397" s="105">
        <f>SUM($AA$398:$AA$407)</f>
        <v>29.805400000000002</v>
      </c>
      <c r="AR397" s="101" t="s">
        <v>19</v>
      </c>
      <c r="AT397" s="101" t="s">
        <v>74</v>
      </c>
      <c r="AU397" s="101" t="s">
        <v>89</v>
      </c>
      <c r="AY397" s="101" t="s">
        <v>166</v>
      </c>
      <c r="BK397" s="106">
        <f>SUM($BK$398:$BK$407)</f>
        <v>0</v>
      </c>
    </row>
    <row r="398" spans="2:65" s="6" customFormat="1" ht="27" customHeight="1" x14ac:dyDescent="0.3">
      <c r="B398" s="19"/>
      <c r="C398" s="108" t="s">
        <v>775</v>
      </c>
      <c r="D398" s="108" t="s">
        <v>167</v>
      </c>
      <c r="E398" s="109" t="s">
        <v>776</v>
      </c>
      <c r="F398" s="192" t="s">
        <v>777</v>
      </c>
      <c r="G398" s="193"/>
      <c r="H398" s="193"/>
      <c r="I398" s="193"/>
      <c r="J398" s="110" t="s">
        <v>92</v>
      </c>
      <c r="K398" s="111">
        <v>19.201000000000001</v>
      </c>
      <c r="L398" s="194"/>
      <c r="M398" s="193"/>
      <c r="N398" s="194">
        <f>ROUND($L$398*$K$398,2)</f>
        <v>0</v>
      </c>
      <c r="O398" s="193"/>
      <c r="P398" s="193"/>
      <c r="Q398" s="193"/>
      <c r="R398" s="20"/>
      <c r="T398" s="112"/>
      <c r="U398" s="26" t="s">
        <v>40</v>
      </c>
      <c r="V398" s="113">
        <v>0</v>
      </c>
      <c r="W398" s="113">
        <f>$V$398*$K$398</f>
        <v>0</v>
      </c>
      <c r="X398" s="113">
        <v>0</v>
      </c>
      <c r="Y398" s="113">
        <f>$X$398*$K$398</f>
        <v>0</v>
      </c>
      <c r="Z398" s="113">
        <v>0</v>
      </c>
      <c r="AA398" s="114">
        <f>$Z$398*$K$398</f>
        <v>0</v>
      </c>
      <c r="AR398" s="6" t="s">
        <v>165</v>
      </c>
      <c r="AT398" s="6" t="s">
        <v>167</v>
      </c>
      <c r="AU398" s="6" t="s">
        <v>180</v>
      </c>
      <c r="AY398" s="6" t="s">
        <v>166</v>
      </c>
      <c r="BE398" s="115">
        <f>IF($U$398="základní",$N$398,0)</f>
        <v>0</v>
      </c>
      <c r="BF398" s="115">
        <f>IF($U$398="snížená",$N$398,0)</f>
        <v>0</v>
      </c>
      <c r="BG398" s="115">
        <f>IF($U$398="zákl. přenesená",$N$398,0)</f>
        <v>0</v>
      </c>
      <c r="BH398" s="115">
        <f>IF($U$398="sníž. přenesená",$N$398,0)</f>
        <v>0</v>
      </c>
      <c r="BI398" s="115">
        <f>IF($U$398="nulová",$N$398,0)</f>
        <v>0</v>
      </c>
      <c r="BJ398" s="6" t="s">
        <v>19</v>
      </c>
      <c r="BK398" s="115">
        <f>ROUND($L$398*$K$398,2)</f>
        <v>0</v>
      </c>
      <c r="BL398" s="6" t="s">
        <v>165</v>
      </c>
      <c r="BM398" s="6" t="s">
        <v>778</v>
      </c>
    </row>
    <row r="399" spans="2:65" s="6" customFormat="1" ht="18.75" customHeight="1" x14ac:dyDescent="0.3">
      <c r="B399" s="122"/>
      <c r="E399" s="123"/>
      <c r="F399" s="199" t="s">
        <v>779</v>
      </c>
      <c r="G399" s="200"/>
      <c r="H399" s="200"/>
      <c r="I399" s="200"/>
      <c r="K399" s="123"/>
      <c r="R399" s="124"/>
      <c r="T399" s="125"/>
      <c r="AA399" s="126"/>
      <c r="AT399" s="123" t="s">
        <v>174</v>
      </c>
      <c r="AU399" s="123" t="s">
        <v>180</v>
      </c>
      <c r="AV399" s="123" t="s">
        <v>19</v>
      </c>
      <c r="AW399" s="123" t="s">
        <v>138</v>
      </c>
      <c r="AX399" s="123" t="s">
        <v>75</v>
      </c>
      <c r="AY399" s="123" t="s">
        <v>166</v>
      </c>
    </row>
    <row r="400" spans="2:65" s="6" customFormat="1" ht="18.75" customHeight="1" x14ac:dyDescent="0.3">
      <c r="B400" s="116"/>
      <c r="E400" s="117"/>
      <c r="F400" s="190" t="s">
        <v>780</v>
      </c>
      <c r="G400" s="191"/>
      <c r="H400" s="191"/>
      <c r="I400" s="191"/>
      <c r="K400" s="118">
        <v>19.201000000000001</v>
      </c>
      <c r="R400" s="119"/>
      <c r="T400" s="120"/>
      <c r="AA400" s="121"/>
      <c r="AT400" s="117" t="s">
        <v>174</v>
      </c>
      <c r="AU400" s="117" t="s">
        <v>180</v>
      </c>
      <c r="AV400" s="117" t="s">
        <v>89</v>
      </c>
      <c r="AW400" s="117" t="s">
        <v>138</v>
      </c>
      <c r="AX400" s="117" t="s">
        <v>19</v>
      </c>
      <c r="AY400" s="117" t="s">
        <v>166</v>
      </c>
    </row>
    <row r="401" spans="2:65" s="6" customFormat="1" ht="27" customHeight="1" x14ac:dyDescent="0.3">
      <c r="B401" s="19"/>
      <c r="C401" s="108" t="s">
        <v>781</v>
      </c>
      <c r="D401" s="108" t="s">
        <v>167</v>
      </c>
      <c r="E401" s="109" t="s">
        <v>782</v>
      </c>
      <c r="F401" s="192" t="s">
        <v>783</v>
      </c>
      <c r="G401" s="193"/>
      <c r="H401" s="193"/>
      <c r="I401" s="193"/>
      <c r="J401" s="110" t="s">
        <v>92</v>
      </c>
      <c r="K401" s="111">
        <v>13.207000000000001</v>
      </c>
      <c r="L401" s="194"/>
      <c r="M401" s="193"/>
      <c r="N401" s="194">
        <f>ROUND($L$401*$K$401,2)</f>
        <v>0</v>
      </c>
      <c r="O401" s="193"/>
      <c r="P401" s="193"/>
      <c r="Q401" s="193"/>
      <c r="R401" s="20"/>
      <c r="T401" s="112"/>
      <c r="U401" s="26" t="s">
        <v>40</v>
      </c>
      <c r="V401" s="113">
        <v>7.8010000000000002</v>
      </c>
      <c r="W401" s="113">
        <f>$V$401*$K$401</f>
        <v>103.02780700000001</v>
      </c>
      <c r="X401" s="113">
        <v>0</v>
      </c>
      <c r="Y401" s="113">
        <f>$X$401*$K$401</f>
        <v>0</v>
      </c>
      <c r="Z401" s="113">
        <v>2.2000000000000002</v>
      </c>
      <c r="AA401" s="114">
        <f>$Z$401*$K$401</f>
        <v>29.055400000000002</v>
      </c>
      <c r="AR401" s="6" t="s">
        <v>165</v>
      </c>
      <c r="AT401" s="6" t="s">
        <v>167</v>
      </c>
      <c r="AU401" s="6" t="s">
        <v>180</v>
      </c>
      <c r="AY401" s="6" t="s">
        <v>166</v>
      </c>
      <c r="BE401" s="115">
        <f>IF($U$401="základní",$N$401,0)</f>
        <v>0</v>
      </c>
      <c r="BF401" s="115">
        <f>IF($U$401="snížená",$N$401,0)</f>
        <v>0</v>
      </c>
      <c r="BG401" s="115">
        <f>IF($U$401="zákl. přenesená",$N$401,0)</f>
        <v>0</v>
      </c>
      <c r="BH401" s="115">
        <f>IF($U$401="sníž. přenesená",$N$401,0)</f>
        <v>0</v>
      </c>
      <c r="BI401" s="115">
        <f>IF($U$401="nulová",$N$401,0)</f>
        <v>0</v>
      </c>
      <c r="BJ401" s="6" t="s">
        <v>19</v>
      </c>
      <c r="BK401" s="115">
        <f>ROUND($L$401*$K$401,2)</f>
        <v>0</v>
      </c>
      <c r="BL401" s="6" t="s">
        <v>165</v>
      </c>
      <c r="BM401" s="6" t="s">
        <v>784</v>
      </c>
    </row>
    <row r="402" spans="2:65" s="6" customFormat="1" ht="18.75" customHeight="1" x14ac:dyDescent="0.3">
      <c r="B402" s="122"/>
      <c r="E402" s="123"/>
      <c r="F402" s="199" t="s">
        <v>779</v>
      </c>
      <c r="G402" s="200"/>
      <c r="H402" s="200"/>
      <c r="I402" s="200"/>
      <c r="K402" s="123"/>
      <c r="R402" s="124"/>
      <c r="T402" s="125"/>
      <c r="AA402" s="126"/>
      <c r="AT402" s="123" t="s">
        <v>174</v>
      </c>
      <c r="AU402" s="123" t="s">
        <v>180</v>
      </c>
      <c r="AV402" s="123" t="s">
        <v>19</v>
      </c>
      <c r="AW402" s="123" t="s">
        <v>138</v>
      </c>
      <c r="AX402" s="123" t="s">
        <v>75</v>
      </c>
      <c r="AY402" s="123" t="s">
        <v>166</v>
      </c>
    </row>
    <row r="403" spans="2:65" s="6" customFormat="1" ht="32.25" customHeight="1" x14ac:dyDescent="0.3">
      <c r="B403" s="116"/>
      <c r="E403" s="117"/>
      <c r="F403" s="190" t="s">
        <v>785</v>
      </c>
      <c r="G403" s="191"/>
      <c r="H403" s="191"/>
      <c r="I403" s="191"/>
      <c r="K403" s="118">
        <v>4.5359999999999996</v>
      </c>
      <c r="R403" s="119"/>
      <c r="T403" s="120"/>
      <c r="AA403" s="121"/>
      <c r="AT403" s="117" t="s">
        <v>174</v>
      </c>
      <c r="AU403" s="117" t="s">
        <v>180</v>
      </c>
      <c r="AV403" s="117" t="s">
        <v>89</v>
      </c>
      <c r="AW403" s="117" t="s">
        <v>138</v>
      </c>
      <c r="AX403" s="117" t="s">
        <v>75</v>
      </c>
      <c r="AY403" s="117" t="s">
        <v>166</v>
      </c>
    </row>
    <row r="404" spans="2:65" s="6" customFormat="1" ht="18.75" customHeight="1" x14ac:dyDescent="0.3">
      <c r="B404" s="116"/>
      <c r="E404" s="117"/>
      <c r="F404" s="190" t="s">
        <v>786</v>
      </c>
      <c r="G404" s="191"/>
      <c r="H404" s="191"/>
      <c r="I404" s="191"/>
      <c r="K404" s="118">
        <v>8.6709999999999994</v>
      </c>
      <c r="R404" s="119"/>
      <c r="T404" s="120"/>
      <c r="AA404" s="121"/>
      <c r="AT404" s="117" t="s">
        <v>174</v>
      </c>
      <c r="AU404" s="117" t="s">
        <v>180</v>
      </c>
      <c r="AV404" s="117" t="s">
        <v>89</v>
      </c>
      <c r="AW404" s="117" t="s">
        <v>138</v>
      </c>
      <c r="AX404" s="117" t="s">
        <v>75</v>
      </c>
      <c r="AY404" s="117" t="s">
        <v>166</v>
      </c>
    </row>
    <row r="405" spans="2:65" s="6" customFormat="1" ht="18.75" customHeight="1" x14ac:dyDescent="0.3">
      <c r="B405" s="127"/>
      <c r="E405" s="128"/>
      <c r="F405" s="197" t="s">
        <v>360</v>
      </c>
      <c r="G405" s="198"/>
      <c r="H405" s="198"/>
      <c r="I405" s="198"/>
      <c r="K405" s="129">
        <v>13.207000000000001</v>
      </c>
      <c r="R405" s="130"/>
      <c r="T405" s="131"/>
      <c r="AA405" s="132"/>
      <c r="AT405" s="128" t="s">
        <v>174</v>
      </c>
      <c r="AU405" s="128" t="s">
        <v>180</v>
      </c>
      <c r="AV405" s="128" t="s">
        <v>165</v>
      </c>
      <c r="AW405" s="128" t="s">
        <v>138</v>
      </c>
      <c r="AX405" s="128" t="s">
        <v>19</v>
      </c>
      <c r="AY405" s="128" t="s">
        <v>166</v>
      </c>
    </row>
    <row r="406" spans="2:65" s="6" customFormat="1" ht="27" customHeight="1" x14ac:dyDescent="0.3">
      <c r="B406" s="19"/>
      <c r="C406" s="108" t="s">
        <v>787</v>
      </c>
      <c r="D406" s="108" t="s">
        <v>167</v>
      </c>
      <c r="E406" s="109" t="s">
        <v>788</v>
      </c>
      <c r="F406" s="192" t="s">
        <v>789</v>
      </c>
      <c r="G406" s="193"/>
      <c r="H406" s="193"/>
      <c r="I406" s="193"/>
      <c r="J406" s="110" t="s">
        <v>170</v>
      </c>
      <c r="K406" s="111">
        <v>5</v>
      </c>
      <c r="L406" s="194"/>
      <c r="M406" s="193"/>
      <c r="N406" s="194">
        <f>ROUND($L$406*$K$406,2)</f>
        <v>0</v>
      </c>
      <c r="O406" s="193"/>
      <c r="P406" s="193"/>
      <c r="Q406" s="193"/>
      <c r="R406" s="20"/>
      <c r="T406" s="112"/>
      <c r="U406" s="26" t="s">
        <v>40</v>
      </c>
      <c r="V406" s="113">
        <v>0.8</v>
      </c>
      <c r="W406" s="113">
        <f>$V$406*$K$406</f>
        <v>4</v>
      </c>
      <c r="X406" s="113">
        <v>0</v>
      </c>
      <c r="Y406" s="113">
        <f>$X$406*$K$406</f>
        <v>0</v>
      </c>
      <c r="Z406" s="113">
        <v>0.15</v>
      </c>
      <c r="AA406" s="114">
        <f>$Z$406*$K$406</f>
        <v>0.75</v>
      </c>
      <c r="AR406" s="6" t="s">
        <v>165</v>
      </c>
      <c r="AT406" s="6" t="s">
        <v>167</v>
      </c>
      <c r="AU406" s="6" t="s">
        <v>180</v>
      </c>
      <c r="AY406" s="6" t="s">
        <v>166</v>
      </c>
      <c r="BE406" s="115">
        <f>IF($U$406="základní",$N$406,0)</f>
        <v>0</v>
      </c>
      <c r="BF406" s="115">
        <f>IF($U$406="snížená",$N$406,0)</f>
        <v>0</v>
      </c>
      <c r="BG406" s="115">
        <f>IF($U$406="zákl. přenesená",$N$406,0)</f>
        <v>0</v>
      </c>
      <c r="BH406" s="115">
        <f>IF($U$406="sníž. přenesená",$N$406,0)</f>
        <v>0</v>
      </c>
      <c r="BI406" s="115">
        <f>IF($U$406="nulová",$N$406,0)</f>
        <v>0</v>
      </c>
      <c r="BJ406" s="6" t="s">
        <v>19</v>
      </c>
      <c r="BK406" s="115">
        <f>ROUND($L$406*$K$406,2)</f>
        <v>0</v>
      </c>
      <c r="BL406" s="6" t="s">
        <v>165</v>
      </c>
      <c r="BM406" s="6" t="s">
        <v>790</v>
      </c>
    </row>
    <row r="407" spans="2:65" s="6" customFormat="1" ht="18.75" customHeight="1" x14ac:dyDescent="0.3">
      <c r="B407" s="116"/>
      <c r="E407" s="117"/>
      <c r="F407" s="190" t="s">
        <v>791</v>
      </c>
      <c r="G407" s="191"/>
      <c r="H407" s="191"/>
      <c r="I407" s="191"/>
      <c r="K407" s="118">
        <v>5</v>
      </c>
      <c r="R407" s="119"/>
      <c r="T407" s="120"/>
      <c r="AA407" s="121"/>
      <c r="AT407" s="117" t="s">
        <v>174</v>
      </c>
      <c r="AU407" s="117" t="s">
        <v>180</v>
      </c>
      <c r="AV407" s="117" t="s">
        <v>89</v>
      </c>
      <c r="AW407" s="117" t="s">
        <v>138</v>
      </c>
      <c r="AX407" s="117" t="s">
        <v>75</v>
      </c>
      <c r="AY407" s="117" t="s">
        <v>166</v>
      </c>
    </row>
    <row r="408" spans="2:65" s="98" customFormat="1" ht="23.25" customHeight="1" x14ac:dyDescent="0.3">
      <c r="B408" s="99"/>
      <c r="D408" s="107" t="s">
        <v>149</v>
      </c>
      <c r="E408" s="107"/>
      <c r="F408" s="107"/>
      <c r="G408" s="107"/>
      <c r="H408" s="107"/>
      <c r="I408" s="107"/>
      <c r="J408" s="107"/>
      <c r="K408" s="107"/>
      <c r="L408" s="107"/>
      <c r="M408" s="107"/>
      <c r="N408" s="188">
        <f>$BK$408</f>
        <v>0</v>
      </c>
      <c r="O408" s="189"/>
      <c r="P408" s="189"/>
      <c r="Q408" s="189"/>
      <c r="R408" s="102"/>
      <c r="T408" s="103"/>
      <c r="W408" s="104">
        <f>SUM($W$409:$W$417)</f>
        <v>878.10846400000003</v>
      </c>
      <c r="Y408" s="104">
        <f>SUM($Y$409:$Y$417)</f>
        <v>0</v>
      </c>
      <c r="AA408" s="105">
        <f>SUM($AA$409:$AA$417)</f>
        <v>0</v>
      </c>
      <c r="AR408" s="101" t="s">
        <v>19</v>
      </c>
      <c r="AT408" s="101" t="s">
        <v>74</v>
      </c>
      <c r="AU408" s="101" t="s">
        <v>89</v>
      </c>
      <c r="AY408" s="101" t="s">
        <v>166</v>
      </c>
      <c r="BK408" s="106">
        <f>SUM($BK$409:$BK$417)</f>
        <v>0</v>
      </c>
    </row>
    <row r="409" spans="2:65" s="6" customFormat="1" ht="27" customHeight="1" x14ac:dyDescent="0.3">
      <c r="B409" s="19"/>
      <c r="C409" s="108" t="s">
        <v>792</v>
      </c>
      <c r="D409" s="108" t="s">
        <v>167</v>
      </c>
      <c r="E409" s="109" t="s">
        <v>793</v>
      </c>
      <c r="F409" s="192" t="s">
        <v>794</v>
      </c>
      <c r="G409" s="193"/>
      <c r="H409" s="193"/>
      <c r="I409" s="193"/>
      <c r="J409" s="110" t="s">
        <v>405</v>
      </c>
      <c r="K409" s="111">
        <v>350.66199999999998</v>
      </c>
      <c r="L409" s="194"/>
      <c r="M409" s="193"/>
      <c r="N409" s="194">
        <f>ROUND($L$409*$K$409,2)</f>
        <v>0</v>
      </c>
      <c r="O409" s="193"/>
      <c r="P409" s="193"/>
      <c r="Q409" s="193"/>
      <c r="R409" s="20"/>
      <c r="T409" s="112"/>
      <c r="U409" s="26" t="s">
        <v>40</v>
      </c>
      <c r="V409" s="113">
        <v>0.125</v>
      </c>
      <c r="W409" s="113">
        <f>$V$409*$K$409</f>
        <v>43.832749999999997</v>
      </c>
      <c r="X409" s="113">
        <v>0</v>
      </c>
      <c r="Y409" s="113">
        <f>$X$409*$K$409</f>
        <v>0</v>
      </c>
      <c r="Z409" s="113">
        <v>0</v>
      </c>
      <c r="AA409" s="114">
        <f>$Z$409*$K$409</f>
        <v>0</v>
      </c>
      <c r="AR409" s="6" t="s">
        <v>465</v>
      </c>
      <c r="AT409" s="6" t="s">
        <v>167</v>
      </c>
      <c r="AU409" s="6" t="s">
        <v>180</v>
      </c>
      <c r="AY409" s="6" t="s">
        <v>166</v>
      </c>
      <c r="BE409" s="115">
        <f>IF($U$409="základní",$N$409,0)</f>
        <v>0</v>
      </c>
      <c r="BF409" s="115">
        <f>IF($U$409="snížená",$N$409,0)</f>
        <v>0</v>
      </c>
      <c r="BG409" s="115">
        <f>IF($U$409="zákl. přenesená",$N$409,0)</f>
        <v>0</v>
      </c>
      <c r="BH409" s="115">
        <f>IF($U$409="sníž. přenesená",$N$409,0)</f>
        <v>0</v>
      </c>
      <c r="BI409" s="115">
        <f>IF($U$409="nulová",$N$409,0)</f>
        <v>0</v>
      </c>
      <c r="BJ409" s="6" t="s">
        <v>19</v>
      </c>
      <c r="BK409" s="115">
        <f>ROUND($L$409*$K$409,2)</f>
        <v>0</v>
      </c>
      <c r="BL409" s="6" t="s">
        <v>465</v>
      </c>
      <c r="BM409" s="6" t="s">
        <v>795</v>
      </c>
    </row>
    <row r="410" spans="2:65" s="6" customFormat="1" ht="18.75" customHeight="1" x14ac:dyDescent="0.3">
      <c r="B410" s="116"/>
      <c r="E410" s="117"/>
      <c r="F410" s="190" t="s">
        <v>796</v>
      </c>
      <c r="G410" s="191"/>
      <c r="H410" s="191"/>
      <c r="I410" s="191"/>
      <c r="K410" s="118">
        <v>206.27199999999999</v>
      </c>
      <c r="R410" s="119"/>
      <c r="T410" s="120"/>
      <c r="AA410" s="121"/>
      <c r="AT410" s="117" t="s">
        <v>174</v>
      </c>
      <c r="AU410" s="117" t="s">
        <v>180</v>
      </c>
      <c r="AV410" s="117" t="s">
        <v>89</v>
      </c>
      <c r="AW410" s="117" t="s">
        <v>138</v>
      </c>
      <c r="AX410" s="117" t="s">
        <v>19</v>
      </c>
      <c r="AY410" s="117" t="s">
        <v>166</v>
      </c>
    </row>
    <row r="411" spans="2:65" s="6" customFormat="1" ht="27" customHeight="1" x14ac:dyDescent="0.3">
      <c r="B411" s="19"/>
      <c r="C411" s="108" t="s">
        <v>797</v>
      </c>
      <c r="D411" s="108" t="s">
        <v>167</v>
      </c>
      <c r="E411" s="109" t="s">
        <v>798</v>
      </c>
      <c r="F411" s="192" t="s">
        <v>799</v>
      </c>
      <c r="G411" s="193"/>
      <c r="H411" s="193"/>
      <c r="I411" s="193"/>
      <c r="J411" s="110" t="s">
        <v>405</v>
      </c>
      <c r="K411" s="111">
        <v>3155.9580000000001</v>
      </c>
      <c r="L411" s="194"/>
      <c r="M411" s="193"/>
      <c r="N411" s="194">
        <f>ROUND($L$411*$K$411,2)</f>
        <v>0</v>
      </c>
      <c r="O411" s="193"/>
      <c r="P411" s="193"/>
      <c r="Q411" s="193"/>
      <c r="R411" s="20"/>
      <c r="T411" s="112"/>
      <c r="U411" s="26" t="s">
        <v>40</v>
      </c>
      <c r="V411" s="113">
        <v>6.0000000000000001E-3</v>
      </c>
      <c r="W411" s="113">
        <f>$V$411*$K$411</f>
        <v>18.935748</v>
      </c>
      <c r="X411" s="113">
        <v>0</v>
      </c>
      <c r="Y411" s="113">
        <f>$X$411*$K$411</f>
        <v>0</v>
      </c>
      <c r="Z411" s="113">
        <v>0</v>
      </c>
      <c r="AA411" s="114">
        <f>$Z$411*$K$411</f>
        <v>0</v>
      </c>
      <c r="AR411" s="6" t="s">
        <v>165</v>
      </c>
      <c r="AT411" s="6" t="s">
        <v>167</v>
      </c>
      <c r="AU411" s="6" t="s">
        <v>180</v>
      </c>
      <c r="AY411" s="6" t="s">
        <v>166</v>
      </c>
      <c r="BE411" s="115">
        <f>IF($U$411="základní",$N$411,0)</f>
        <v>0</v>
      </c>
      <c r="BF411" s="115">
        <f>IF($U$411="snížená",$N$411,0)</f>
        <v>0</v>
      </c>
      <c r="BG411" s="115">
        <f>IF($U$411="zákl. přenesená",$N$411,0)</f>
        <v>0</v>
      </c>
      <c r="BH411" s="115">
        <f>IF($U$411="sníž. přenesená",$N$411,0)</f>
        <v>0</v>
      </c>
      <c r="BI411" s="115">
        <f>IF($U$411="nulová",$N$411,0)</f>
        <v>0</v>
      </c>
      <c r="BJ411" s="6" t="s">
        <v>19</v>
      </c>
      <c r="BK411" s="115">
        <f>ROUND($L$411*$K$411,2)</f>
        <v>0</v>
      </c>
      <c r="BL411" s="6" t="s">
        <v>165</v>
      </c>
      <c r="BM411" s="6" t="s">
        <v>800</v>
      </c>
    </row>
    <row r="412" spans="2:65" s="6" customFormat="1" ht="18.75" customHeight="1" x14ac:dyDescent="0.3">
      <c r="B412" s="116"/>
      <c r="E412" s="117"/>
      <c r="F412" s="190" t="s">
        <v>801</v>
      </c>
      <c r="G412" s="191"/>
      <c r="H412" s="191"/>
      <c r="I412" s="191"/>
      <c r="K412" s="118">
        <v>3155.9580000000001</v>
      </c>
      <c r="R412" s="119"/>
      <c r="T412" s="120"/>
      <c r="AA412" s="121"/>
      <c r="AT412" s="117" t="s">
        <v>174</v>
      </c>
      <c r="AU412" s="117" t="s">
        <v>180</v>
      </c>
      <c r="AV412" s="117" t="s">
        <v>89</v>
      </c>
      <c r="AW412" s="117" t="s">
        <v>138</v>
      </c>
      <c r="AX412" s="117" t="s">
        <v>19</v>
      </c>
      <c r="AY412" s="117" t="s">
        <v>166</v>
      </c>
    </row>
    <row r="413" spans="2:65" s="6" customFormat="1" ht="27" customHeight="1" x14ac:dyDescent="0.3">
      <c r="B413" s="19"/>
      <c r="C413" s="108" t="s">
        <v>802</v>
      </c>
      <c r="D413" s="108" t="s">
        <v>167</v>
      </c>
      <c r="E413" s="109" t="s">
        <v>803</v>
      </c>
      <c r="F413" s="192" t="s">
        <v>804</v>
      </c>
      <c r="G413" s="193"/>
      <c r="H413" s="193"/>
      <c r="I413" s="193"/>
      <c r="J413" s="110" t="s">
        <v>405</v>
      </c>
      <c r="K413" s="111">
        <v>1071.4059999999999</v>
      </c>
      <c r="L413" s="194"/>
      <c r="M413" s="193"/>
      <c r="N413" s="194">
        <f>ROUND($L$413*$K$413,2)</f>
        <v>0</v>
      </c>
      <c r="O413" s="193"/>
      <c r="P413" s="193"/>
      <c r="Q413" s="193"/>
      <c r="R413" s="20"/>
      <c r="T413" s="112"/>
      <c r="U413" s="26" t="s">
        <v>40</v>
      </c>
      <c r="V413" s="113">
        <v>0.76100000000000001</v>
      </c>
      <c r="W413" s="113">
        <f>$V$413*$K$413</f>
        <v>815.339966</v>
      </c>
      <c r="X413" s="113">
        <v>0</v>
      </c>
      <c r="Y413" s="113">
        <f>$X$413*$K$413</f>
        <v>0</v>
      </c>
      <c r="Z413" s="113">
        <v>0</v>
      </c>
      <c r="AA413" s="114">
        <f>$Z$413*$K$413</f>
        <v>0</v>
      </c>
      <c r="AR413" s="6" t="s">
        <v>165</v>
      </c>
      <c r="AT413" s="6" t="s">
        <v>167</v>
      </c>
      <c r="AU413" s="6" t="s">
        <v>180</v>
      </c>
      <c r="AY413" s="6" t="s">
        <v>166</v>
      </c>
      <c r="BE413" s="115">
        <f>IF($U$413="základní",$N$413,0)</f>
        <v>0</v>
      </c>
      <c r="BF413" s="115">
        <f>IF($U$413="snížená",$N$413,0)</f>
        <v>0</v>
      </c>
      <c r="BG413" s="115">
        <f>IF($U$413="zákl. přenesená",$N$413,0)</f>
        <v>0</v>
      </c>
      <c r="BH413" s="115">
        <f>IF($U$413="sníž. přenesená",$N$413,0)</f>
        <v>0</v>
      </c>
      <c r="BI413" s="115">
        <f>IF($U$413="nulová",$N$413,0)</f>
        <v>0</v>
      </c>
      <c r="BJ413" s="6" t="s">
        <v>19</v>
      </c>
      <c r="BK413" s="115">
        <f>ROUND($L$413*$K$413,2)</f>
        <v>0</v>
      </c>
      <c r="BL413" s="6" t="s">
        <v>165</v>
      </c>
      <c r="BM413" s="6" t="s">
        <v>805</v>
      </c>
    </row>
    <row r="414" spans="2:65" s="6" customFormat="1" ht="15.75" customHeight="1" x14ac:dyDescent="0.3">
      <c r="B414" s="19"/>
      <c r="C414" s="108" t="s">
        <v>806</v>
      </c>
      <c r="D414" s="108" t="s">
        <v>167</v>
      </c>
      <c r="E414" s="109" t="s">
        <v>807</v>
      </c>
      <c r="F414" s="192" t="s">
        <v>808</v>
      </c>
      <c r="G414" s="193"/>
      <c r="H414" s="193"/>
      <c r="I414" s="193"/>
      <c r="J414" s="110" t="s">
        <v>405</v>
      </c>
      <c r="K414" s="111">
        <v>192.005</v>
      </c>
      <c r="L414" s="194"/>
      <c r="M414" s="193"/>
      <c r="N414" s="194">
        <f>ROUND($L$414*$K$414,2)</f>
        <v>0</v>
      </c>
      <c r="O414" s="193"/>
      <c r="P414" s="193"/>
      <c r="Q414" s="193"/>
      <c r="R414" s="20"/>
      <c r="T414" s="112"/>
      <c r="U414" s="26" t="s">
        <v>40</v>
      </c>
      <c r="V414" s="113">
        <v>0</v>
      </c>
      <c r="W414" s="113">
        <f>$V$414*$K$414</f>
        <v>0</v>
      </c>
      <c r="X414" s="113">
        <v>0</v>
      </c>
      <c r="Y414" s="113">
        <f>$X$414*$K$414</f>
        <v>0</v>
      </c>
      <c r="Z414" s="113">
        <v>0</v>
      </c>
      <c r="AA414" s="114">
        <f>$Z$414*$K$414</f>
        <v>0</v>
      </c>
      <c r="AR414" s="6" t="s">
        <v>165</v>
      </c>
      <c r="AT414" s="6" t="s">
        <v>167</v>
      </c>
      <c r="AU414" s="6" t="s">
        <v>180</v>
      </c>
      <c r="AY414" s="6" t="s">
        <v>166</v>
      </c>
      <c r="BE414" s="115">
        <f>IF($U$414="základní",$N$414,0)</f>
        <v>0</v>
      </c>
      <c r="BF414" s="115">
        <f>IF($U$414="snížená",$N$414,0)</f>
        <v>0</v>
      </c>
      <c r="BG414" s="115">
        <f>IF($U$414="zákl. přenesená",$N$414,0)</f>
        <v>0</v>
      </c>
      <c r="BH414" s="115">
        <f>IF($U$414="sníž. přenesená",$N$414,0)</f>
        <v>0</v>
      </c>
      <c r="BI414" s="115">
        <f>IF($U$414="nulová",$N$414,0)</f>
        <v>0</v>
      </c>
      <c r="BJ414" s="6" t="s">
        <v>19</v>
      </c>
      <c r="BK414" s="115">
        <f>ROUND($L$414*$K$414,2)</f>
        <v>0</v>
      </c>
      <c r="BL414" s="6" t="s">
        <v>165</v>
      </c>
      <c r="BM414" s="6" t="s">
        <v>809</v>
      </c>
    </row>
    <row r="415" spans="2:65" s="6" customFormat="1" ht="18.75" customHeight="1" x14ac:dyDescent="0.3">
      <c r="B415" s="116"/>
      <c r="E415" s="117"/>
      <c r="F415" s="190" t="s">
        <v>810</v>
      </c>
      <c r="G415" s="191"/>
      <c r="H415" s="191"/>
      <c r="I415" s="191"/>
      <c r="K415" s="118">
        <v>101.05500000000001</v>
      </c>
      <c r="R415" s="119"/>
      <c r="T415" s="120"/>
      <c r="AA415" s="121"/>
      <c r="AT415" s="117" t="s">
        <v>174</v>
      </c>
      <c r="AU415" s="117" t="s">
        <v>180</v>
      </c>
      <c r="AV415" s="117" t="s">
        <v>89</v>
      </c>
      <c r="AW415" s="117" t="s">
        <v>138</v>
      </c>
      <c r="AX415" s="117" t="s">
        <v>19</v>
      </c>
      <c r="AY415" s="117" t="s">
        <v>166</v>
      </c>
    </row>
    <row r="416" spans="2:65" s="6" customFormat="1" ht="15.75" customHeight="1" x14ac:dyDescent="0.3">
      <c r="B416" s="19"/>
      <c r="C416" s="108" t="s">
        <v>811</v>
      </c>
      <c r="D416" s="108" t="s">
        <v>167</v>
      </c>
      <c r="E416" s="109" t="s">
        <v>812</v>
      </c>
      <c r="F416" s="192" t="s">
        <v>813</v>
      </c>
      <c r="G416" s="193"/>
      <c r="H416" s="193"/>
      <c r="I416" s="193"/>
      <c r="J416" s="110" t="s">
        <v>405</v>
      </c>
      <c r="K416" s="111">
        <v>1821.2239999999999</v>
      </c>
      <c r="L416" s="194"/>
      <c r="M416" s="193"/>
      <c r="N416" s="194">
        <f>ROUND($L$416*$K$416,2)</f>
        <v>0</v>
      </c>
      <c r="O416" s="193"/>
      <c r="P416" s="193"/>
      <c r="Q416" s="193"/>
      <c r="R416" s="20"/>
      <c r="T416" s="112"/>
      <c r="U416" s="26" t="s">
        <v>40</v>
      </c>
      <c r="V416" s="113">
        <v>0</v>
      </c>
      <c r="W416" s="113">
        <f>$V$416*$K$416</f>
        <v>0</v>
      </c>
      <c r="X416" s="113">
        <v>0</v>
      </c>
      <c r="Y416" s="113">
        <f>$X$416*$K$416</f>
        <v>0</v>
      </c>
      <c r="Z416" s="113">
        <v>0</v>
      </c>
      <c r="AA416" s="114">
        <f>$Z$416*$K$416</f>
        <v>0</v>
      </c>
      <c r="AR416" s="6" t="s">
        <v>165</v>
      </c>
      <c r="AT416" s="6" t="s">
        <v>167</v>
      </c>
      <c r="AU416" s="6" t="s">
        <v>180</v>
      </c>
      <c r="AY416" s="6" t="s">
        <v>166</v>
      </c>
      <c r="BE416" s="115">
        <f>IF($U$416="základní",$N$416,0)</f>
        <v>0</v>
      </c>
      <c r="BF416" s="115">
        <f>IF($U$416="snížená",$N$416,0)</f>
        <v>0</v>
      </c>
      <c r="BG416" s="115">
        <f>IF($U$416="zákl. přenesená",$N$416,0)</f>
        <v>0</v>
      </c>
      <c r="BH416" s="115">
        <f>IF($U$416="sníž. přenesená",$N$416,0)</f>
        <v>0</v>
      </c>
      <c r="BI416" s="115">
        <f>IF($U$416="nulová",$N$416,0)</f>
        <v>0</v>
      </c>
      <c r="BJ416" s="6" t="s">
        <v>19</v>
      </c>
      <c r="BK416" s="115">
        <f>ROUND($L$416*$K$416,2)</f>
        <v>0</v>
      </c>
      <c r="BL416" s="6" t="s">
        <v>165</v>
      </c>
      <c r="BM416" s="6" t="s">
        <v>814</v>
      </c>
    </row>
    <row r="417" spans="2:51" s="6" customFormat="1" ht="18.75" customHeight="1" x14ac:dyDescent="0.3">
      <c r="B417" s="116"/>
      <c r="E417" s="117"/>
      <c r="F417" s="190" t="s">
        <v>815</v>
      </c>
      <c r="G417" s="191"/>
      <c r="H417" s="191"/>
      <c r="I417" s="191"/>
      <c r="K417" s="118">
        <v>1071.308</v>
      </c>
      <c r="R417" s="119"/>
      <c r="T417" s="137"/>
      <c r="U417" s="138"/>
      <c r="V417" s="138"/>
      <c r="W417" s="138"/>
      <c r="X417" s="138"/>
      <c r="Y417" s="138"/>
      <c r="Z417" s="138"/>
      <c r="AA417" s="139"/>
      <c r="AT417" s="117" t="s">
        <v>174</v>
      </c>
      <c r="AU417" s="117" t="s">
        <v>180</v>
      </c>
      <c r="AV417" s="117" t="s">
        <v>89</v>
      </c>
      <c r="AW417" s="117" t="s">
        <v>138</v>
      </c>
      <c r="AX417" s="117" t="s">
        <v>19</v>
      </c>
      <c r="AY417" s="117" t="s">
        <v>166</v>
      </c>
    </row>
    <row r="418" spans="2:51" s="6" customFormat="1" ht="7.5" customHeight="1" x14ac:dyDescent="0.3">
      <c r="B418" s="41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3"/>
    </row>
    <row r="419" spans="2:51" s="2" customFormat="1" ht="14.25" customHeight="1" x14ac:dyDescent="0.3"/>
  </sheetData>
  <mergeCells count="618">
    <mergeCell ref="C2:Q2"/>
    <mergeCell ref="C4:Q4"/>
    <mergeCell ref="F6:P6"/>
    <mergeCell ref="O8:P8"/>
    <mergeCell ref="O10:P10"/>
    <mergeCell ref="O11:P11"/>
    <mergeCell ref="E23:L23"/>
    <mergeCell ref="M26:P26"/>
    <mergeCell ref="M27:P27"/>
    <mergeCell ref="M29:P29"/>
    <mergeCell ref="H31:J31"/>
    <mergeCell ref="M31:P31"/>
    <mergeCell ref="O13:P13"/>
    <mergeCell ref="O14:P14"/>
    <mergeCell ref="O16:P16"/>
    <mergeCell ref="O17:P17"/>
    <mergeCell ref="O19:P19"/>
    <mergeCell ref="O20:P20"/>
    <mergeCell ref="H35:J35"/>
    <mergeCell ref="M35:P35"/>
    <mergeCell ref="L37:P37"/>
    <mergeCell ref="C76:Q76"/>
    <mergeCell ref="F78:P78"/>
    <mergeCell ref="M80:P80"/>
    <mergeCell ref="H32:J32"/>
    <mergeCell ref="M32:P32"/>
    <mergeCell ref="H33:J33"/>
    <mergeCell ref="M33:P33"/>
    <mergeCell ref="H34:J34"/>
    <mergeCell ref="M34:P34"/>
    <mergeCell ref="N89:Q89"/>
    <mergeCell ref="N90:Q90"/>
    <mergeCell ref="N91:Q91"/>
    <mergeCell ref="N92:Q92"/>
    <mergeCell ref="N93:Q93"/>
    <mergeCell ref="N94:Q94"/>
    <mergeCell ref="M82:Q82"/>
    <mergeCell ref="M83:Q83"/>
    <mergeCell ref="C85:G85"/>
    <mergeCell ref="N85:Q85"/>
    <mergeCell ref="N87:Q87"/>
    <mergeCell ref="N88:Q88"/>
    <mergeCell ref="C108:Q108"/>
    <mergeCell ref="F110:P110"/>
    <mergeCell ref="M112:P112"/>
    <mergeCell ref="M114:Q114"/>
    <mergeCell ref="M115:Q115"/>
    <mergeCell ref="F117:I117"/>
    <mergeCell ref="L117:M117"/>
    <mergeCell ref="N117:Q117"/>
    <mergeCell ref="N95:Q95"/>
    <mergeCell ref="N96:Q96"/>
    <mergeCell ref="N97:Q97"/>
    <mergeCell ref="N98:Q98"/>
    <mergeCell ref="N100:Q100"/>
    <mergeCell ref="L102:Q102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1:I121"/>
    <mergeCell ref="L121:M121"/>
    <mergeCell ref="N121:Q121"/>
    <mergeCell ref="F122:I122"/>
    <mergeCell ref="F123:I123"/>
    <mergeCell ref="L123:M123"/>
    <mergeCell ref="N123:Q123"/>
    <mergeCell ref="F132:I132"/>
    <mergeCell ref="L132:M132"/>
    <mergeCell ref="N132:Q132"/>
    <mergeCell ref="F133:I133"/>
    <mergeCell ref="F134:I134"/>
    <mergeCell ref="L134:M134"/>
    <mergeCell ref="N134:Q134"/>
    <mergeCell ref="F128:I128"/>
    <mergeCell ref="F129:I129"/>
    <mergeCell ref="F130:I130"/>
    <mergeCell ref="L130:M130"/>
    <mergeCell ref="N130:Q130"/>
    <mergeCell ref="F131:I131"/>
    <mergeCell ref="F138:I138"/>
    <mergeCell ref="F139:I139"/>
    <mergeCell ref="L139:M139"/>
    <mergeCell ref="N139:Q139"/>
    <mergeCell ref="F140:I140"/>
    <mergeCell ref="F141:I141"/>
    <mergeCell ref="L141:M141"/>
    <mergeCell ref="N141:Q141"/>
    <mergeCell ref="F135:I135"/>
    <mergeCell ref="F136:I136"/>
    <mergeCell ref="L136:M136"/>
    <mergeCell ref="N136:Q136"/>
    <mergeCell ref="F137:I137"/>
    <mergeCell ref="L137:M137"/>
    <mergeCell ref="N137:Q137"/>
    <mergeCell ref="F146:I146"/>
    <mergeCell ref="L146:M146"/>
    <mergeCell ref="N146:Q146"/>
    <mergeCell ref="F147:I147"/>
    <mergeCell ref="F148:I148"/>
    <mergeCell ref="F149:I149"/>
    <mergeCell ref="F142:I142"/>
    <mergeCell ref="F143:I143"/>
    <mergeCell ref="F144:I144"/>
    <mergeCell ref="L144:M144"/>
    <mergeCell ref="N144:Q144"/>
    <mergeCell ref="F145:I145"/>
    <mergeCell ref="F153:I153"/>
    <mergeCell ref="F154:I154"/>
    <mergeCell ref="F155:I155"/>
    <mergeCell ref="L155:M155"/>
    <mergeCell ref="N155:Q155"/>
    <mergeCell ref="F156:I156"/>
    <mergeCell ref="F150:I150"/>
    <mergeCell ref="L150:M150"/>
    <mergeCell ref="N150:Q150"/>
    <mergeCell ref="F151:I151"/>
    <mergeCell ref="F152:I152"/>
    <mergeCell ref="L152:M152"/>
    <mergeCell ref="N152:Q152"/>
    <mergeCell ref="F161:I161"/>
    <mergeCell ref="F163:I163"/>
    <mergeCell ref="L163:M163"/>
    <mergeCell ref="N163:Q163"/>
    <mergeCell ref="F164:I164"/>
    <mergeCell ref="F165:I165"/>
    <mergeCell ref="L165:M165"/>
    <mergeCell ref="N165:Q165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70:I170"/>
    <mergeCell ref="F171:I171"/>
    <mergeCell ref="F172:I172"/>
    <mergeCell ref="L172:M172"/>
    <mergeCell ref="N172:Q172"/>
    <mergeCell ref="F173:I173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8:I178"/>
    <mergeCell ref="L178:M178"/>
    <mergeCell ref="N178:Q178"/>
    <mergeCell ref="F179:I179"/>
    <mergeCell ref="F180:I180"/>
    <mergeCell ref="F181:I181"/>
    <mergeCell ref="L181:M181"/>
    <mergeCell ref="N181:Q181"/>
    <mergeCell ref="F174:I174"/>
    <mergeCell ref="F175:I175"/>
    <mergeCell ref="L175:M175"/>
    <mergeCell ref="N175:Q175"/>
    <mergeCell ref="F176:I176"/>
    <mergeCell ref="F177:I177"/>
    <mergeCell ref="F188:I188"/>
    <mergeCell ref="L188:M188"/>
    <mergeCell ref="N188:Q188"/>
    <mergeCell ref="F189:I189"/>
    <mergeCell ref="F190:I190"/>
    <mergeCell ref="F191:I191"/>
    <mergeCell ref="L191:M191"/>
    <mergeCell ref="N191:Q191"/>
    <mergeCell ref="F182:I182"/>
    <mergeCell ref="F183:I183"/>
    <mergeCell ref="F184:I184"/>
    <mergeCell ref="L184:M184"/>
    <mergeCell ref="N184:Q184"/>
    <mergeCell ref="F185:I185"/>
    <mergeCell ref="F196:I196"/>
    <mergeCell ref="F197:I197"/>
    <mergeCell ref="L197:M197"/>
    <mergeCell ref="N197:Q197"/>
    <mergeCell ref="F198:I198"/>
    <mergeCell ref="F199:I199"/>
    <mergeCell ref="F192:I192"/>
    <mergeCell ref="F193:I193"/>
    <mergeCell ref="F194:I194"/>
    <mergeCell ref="L194:M194"/>
    <mergeCell ref="N194:Q194"/>
    <mergeCell ref="F195:I195"/>
    <mergeCell ref="F204:I204"/>
    <mergeCell ref="F205:I205"/>
    <mergeCell ref="F206:I206"/>
    <mergeCell ref="F207:I207"/>
    <mergeCell ref="F208:I208"/>
    <mergeCell ref="F209:I20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16:I216"/>
    <mergeCell ref="F217:I217"/>
    <mergeCell ref="F218:I218"/>
    <mergeCell ref="F219:I219"/>
    <mergeCell ref="L219:M219"/>
    <mergeCell ref="N219:Q219"/>
    <mergeCell ref="F210:I210"/>
    <mergeCell ref="F211:I211"/>
    <mergeCell ref="F212:I212"/>
    <mergeCell ref="F213:I213"/>
    <mergeCell ref="F214:I214"/>
    <mergeCell ref="F215:I215"/>
    <mergeCell ref="F224:I224"/>
    <mergeCell ref="F225:I225"/>
    <mergeCell ref="L225:M225"/>
    <mergeCell ref="N225:Q225"/>
    <mergeCell ref="F226:I226"/>
    <mergeCell ref="F227:I227"/>
    <mergeCell ref="F220:I220"/>
    <mergeCell ref="F221:I221"/>
    <mergeCell ref="F222:I222"/>
    <mergeCell ref="L222:M222"/>
    <mergeCell ref="N222:Q222"/>
    <mergeCell ref="F223:I223"/>
    <mergeCell ref="F232:I232"/>
    <mergeCell ref="F233:I233"/>
    <mergeCell ref="F234:I234"/>
    <mergeCell ref="F235:I235"/>
    <mergeCell ref="L235:M235"/>
    <mergeCell ref="N235:Q235"/>
    <mergeCell ref="F228:I228"/>
    <mergeCell ref="L228:M228"/>
    <mergeCell ref="N228:Q228"/>
    <mergeCell ref="F229:I229"/>
    <mergeCell ref="F230:I230"/>
    <mergeCell ref="F231:I231"/>
    <mergeCell ref="F240:I240"/>
    <mergeCell ref="L240:M240"/>
    <mergeCell ref="N240:Q240"/>
    <mergeCell ref="F241:I241"/>
    <mergeCell ref="F242:I242"/>
    <mergeCell ref="F243:I243"/>
    <mergeCell ref="L243:M243"/>
    <mergeCell ref="N243:Q243"/>
    <mergeCell ref="F236:I236"/>
    <mergeCell ref="F237:I237"/>
    <mergeCell ref="F238:I238"/>
    <mergeCell ref="L238:M238"/>
    <mergeCell ref="N238:Q238"/>
    <mergeCell ref="F239:I239"/>
    <mergeCell ref="F248:I248"/>
    <mergeCell ref="F249:I249"/>
    <mergeCell ref="F250:I250"/>
    <mergeCell ref="L250:M250"/>
    <mergeCell ref="N250:Q250"/>
    <mergeCell ref="F251:I251"/>
    <mergeCell ref="L251:M251"/>
    <mergeCell ref="N251:Q251"/>
    <mergeCell ref="F244:I244"/>
    <mergeCell ref="L244:M244"/>
    <mergeCell ref="N244:Q244"/>
    <mergeCell ref="F245:I245"/>
    <mergeCell ref="F246:I246"/>
    <mergeCell ref="F247:I247"/>
    <mergeCell ref="F255:I255"/>
    <mergeCell ref="F256:I256"/>
    <mergeCell ref="L256:M256"/>
    <mergeCell ref="N256:Q256"/>
    <mergeCell ref="F257:I257"/>
    <mergeCell ref="F259:I259"/>
    <mergeCell ref="L259:M259"/>
    <mergeCell ref="N259:Q259"/>
    <mergeCell ref="F252:I252"/>
    <mergeCell ref="F253:I253"/>
    <mergeCell ref="L253:M253"/>
    <mergeCell ref="N253:Q253"/>
    <mergeCell ref="F254:I254"/>
    <mergeCell ref="L254:M254"/>
    <mergeCell ref="N254:Q254"/>
    <mergeCell ref="F264:I264"/>
    <mergeCell ref="F265:I265"/>
    <mergeCell ref="L265:M265"/>
    <mergeCell ref="N265:Q265"/>
    <mergeCell ref="F266:I266"/>
    <mergeCell ref="F267:I267"/>
    <mergeCell ref="F260:I260"/>
    <mergeCell ref="F261:I261"/>
    <mergeCell ref="F262:I262"/>
    <mergeCell ref="F263:I263"/>
    <mergeCell ref="L263:M263"/>
    <mergeCell ref="N263:Q263"/>
    <mergeCell ref="F272:I272"/>
    <mergeCell ref="F273:I273"/>
    <mergeCell ref="F275:I275"/>
    <mergeCell ref="L275:M275"/>
    <mergeCell ref="N275:Q275"/>
    <mergeCell ref="F276:I276"/>
    <mergeCell ref="F268:I268"/>
    <mergeCell ref="L268:M268"/>
    <mergeCell ref="N268:Q268"/>
    <mergeCell ref="F269:I269"/>
    <mergeCell ref="F270:I270"/>
    <mergeCell ref="F271:I271"/>
    <mergeCell ref="F281:I281"/>
    <mergeCell ref="F282:I282"/>
    <mergeCell ref="L282:M282"/>
    <mergeCell ref="N282:Q282"/>
    <mergeCell ref="F283:I283"/>
    <mergeCell ref="F284:I284"/>
    <mergeCell ref="F277:I277"/>
    <mergeCell ref="L277:M277"/>
    <mergeCell ref="N277:Q277"/>
    <mergeCell ref="F278:I278"/>
    <mergeCell ref="F279:I279"/>
    <mergeCell ref="F280:I280"/>
    <mergeCell ref="F289:I289"/>
    <mergeCell ref="L289:M289"/>
    <mergeCell ref="N289:Q289"/>
    <mergeCell ref="F290:I290"/>
    <mergeCell ref="F291:I291"/>
    <mergeCell ref="L291:M291"/>
    <mergeCell ref="N291:Q291"/>
    <mergeCell ref="F285:I285"/>
    <mergeCell ref="L285:M285"/>
    <mergeCell ref="N285:Q285"/>
    <mergeCell ref="F286:I286"/>
    <mergeCell ref="F287:I287"/>
    <mergeCell ref="F288:I288"/>
    <mergeCell ref="F294:I294"/>
    <mergeCell ref="F295:I295"/>
    <mergeCell ref="F296:I296"/>
    <mergeCell ref="L296:M296"/>
    <mergeCell ref="N296:Q296"/>
    <mergeCell ref="F297:I297"/>
    <mergeCell ref="F292:I292"/>
    <mergeCell ref="L292:M292"/>
    <mergeCell ref="N292:Q292"/>
    <mergeCell ref="F293:I293"/>
    <mergeCell ref="L293:M293"/>
    <mergeCell ref="N293:Q293"/>
    <mergeCell ref="N302:Q302"/>
    <mergeCell ref="F303:I303"/>
    <mergeCell ref="F304:I304"/>
    <mergeCell ref="F305:I305"/>
    <mergeCell ref="L305:M305"/>
    <mergeCell ref="N305:Q305"/>
    <mergeCell ref="F298:I298"/>
    <mergeCell ref="F299:I299"/>
    <mergeCell ref="L299:M299"/>
    <mergeCell ref="N299:Q299"/>
    <mergeCell ref="F300:I300"/>
    <mergeCell ref="F301:I301"/>
    <mergeCell ref="F320:I320"/>
    <mergeCell ref="L320:M320"/>
    <mergeCell ref="N320:Q320"/>
    <mergeCell ref="F314:I314"/>
    <mergeCell ref="L314:M314"/>
    <mergeCell ref="N314:Q314"/>
    <mergeCell ref="F315:I315"/>
    <mergeCell ref="F316:I316"/>
    <mergeCell ref="L316:M316"/>
    <mergeCell ref="N316:Q316"/>
    <mergeCell ref="F324:I324"/>
    <mergeCell ref="F325:I325"/>
    <mergeCell ref="L325:M325"/>
    <mergeCell ref="N325:Q325"/>
    <mergeCell ref="F326:I326"/>
    <mergeCell ref="L326:M326"/>
    <mergeCell ref="N326:Q326"/>
    <mergeCell ref="F321:I321"/>
    <mergeCell ref="F322:I322"/>
    <mergeCell ref="L322:M322"/>
    <mergeCell ref="N322:Q322"/>
    <mergeCell ref="F323:I323"/>
    <mergeCell ref="L323:M323"/>
    <mergeCell ref="N323:Q323"/>
    <mergeCell ref="F330:I330"/>
    <mergeCell ref="F331:I331"/>
    <mergeCell ref="L331:M331"/>
    <mergeCell ref="N331:Q331"/>
    <mergeCell ref="F332:I332"/>
    <mergeCell ref="L332:M332"/>
    <mergeCell ref="N332:Q332"/>
    <mergeCell ref="F327:I327"/>
    <mergeCell ref="F328:I328"/>
    <mergeCell ref="L328:M328"/>
    <mergeCell ref="N328:Q328"/>
    <mergeCell ref="F329:I329"/>
    <mergeCell ref="L329:M329"/>
    <mergeCell ref="N329:Q329"/>
    <mergeCell ref="F337:I337"/>
    <mergeCell ref="F338:I338"/>
    <mergeCell ref="L338:M338"/>
    <mergeCell ref="N338:Q338"/>
    <mergeCell ref="F339:I339"/>
    <mergeCell ref="L339:M339"/>
    <mergeCell ref="N339:Q339"/>
    <mergeCell ref="F333:I333"/>
    <mergeCell ref="F334:I334"/>
    <mergeCell ref="L334:M334"/>
    <mergeCell ref="N334:Q334"/>
    <mergeCell ref="F335:I335"/>
    <mergeCell ref="F336:I336"/>
    <mergeCell ref="L336:M336"/>
    <mergeCell ref="N336:Q336"/>
    <mergeCell ref="F343:I343"/>
    <mergeCell ref="L343:M343"/>
    <mergeCell ref="N343:Q343"/>
    <mergeCell ref="F344:I344"/>
    <mergeCell ref="L344:M344"/>
    <mergeCell ref="N344:Q344"/>
    <mergeCell ref="F340:I340"/>
    <mergeCell ref="F341:I341"/>
    <mergeCell ref="L341:M341"/>
    <mergeCell ref="N341:Q341"/>
    <mergeCell ref="F342:I342"/>
    <mergeCell ref="L342:M342"/>
    <mergeCell ref="N342:Q342"/>
    <mergeCell ref="F348:I348"/>
    <mergeCell ref="L348:M348"/>
    <mergeCell ref="N348:Q348"/>
    <mergeCell ref="F349:I349"/>
    <mergeCell ref="F350:I350"/>
    <mergeCell ref="L350:M350"/>
    <mergeCell ref="N350:Q350"/>
    <mergeCell ref="F345:I345"/>
    <mergeCell ref="F346:I346"/>
    <mergeCell ref="L346:M346"/>
    <mergeCell ref="N346:Q346"/>
    <mergeCell ref="F347:I347"/>
    <mergeCell ref="L347:M347"/>
    <mergeCell ref="N347:Q347"/>
    <mergeCell ref="F353:I353"/>
    <mergeCell ref="F354:I354"/>
    <mergeCell ref="L354:M354"/>
    <mergeCell ref="N354:Q354"/>
    <mergeCell ref="F355:I355"/>
    <mergeCell ref="F356:I356"/>
    <mergeCell ref="L356:M356"/>
    <mergeCell ref="N356:Q356"/>
    <mergeCell ref="F351:I351"/>
    <mergeCell ref="L351:M351"/>
    <mergeCell ref="N351:Q351"/>
    <mergeCell ref="F352:I352"/>
    <mergeCell ref="L352:M352"/>
    <mergeCell ref="N352:Q352"/>
    <mergeCell ref="F359:I359"/>
    <mergeCell ref="L359:M359"/>
    <mergeCell ref="N359:Q359"/>
    <mergeCell ref="F360:I360"/>
    <mergeCell ref="L360:M360"/>
    <mergeCell ref="N360:Q360"/>
    <mergeCell ref="F357:I357"/>
    <mergeCell ref="L357:M357"/>
    <mergeCell ref="N357:Q357"/>
    <mergeCell ref="F358:I358"/>
    <mergeCell ref="L358:M358"/>
    <mergeCell ref="N358:Q358"/>
    <mergeCell ref="F363:I363"/>
    <mergeCell ref="L363:M363"/>
    <mergeCell ref="N363:Q363"/>
    <mergeCell ref="F364:I364"/>
    <mergeCell ref="L364:M364"/>
    <mergeCell ref="N364:Q364"/>
    <mergeCell ref="F361:I361"/>
    <mergeCell ref="L361:M361"/>
    <mergeCell ref="N361:Q361"/>
    <mergeCell ref="F362:I362"/>
    <mergeCell ref="L362:M362"/>
    <mergeCell ref="N362:Q362"/>
    <mergeCell ref="F368:I368"/>
    <mergeCell ref="L368:M368"/>
    <mergeCell ref="N368:Q368"/>
    <mergeCell ref="F369:I369"/>
    <mergeCell ref="L369:M369"/>
    <mergeCell ref="N369:Q369"/>
    <mergeCell ref="F365:I365"/>
    <mergeCell ref="F366:I366"/>
    <mergeCell ref="L366:M366"/>
    <mergeCell ref="N366:Q366"/>
    <mergeCell ref="F367:I367"/>
    <mergeCell ref="L367:M367"/>
    <mergeCell ref="N367:Q367"/>
    <mergeCell ref="F372:I372"/>
    <mergeCell ref="L372:M372"/>
    <mergeCell ref="N372:Q372"/>
    <mergeCell ref="F373:I373"/>
    <mergeCell ref="L373:M373"/>
    <mergeCell ref="N373:Q373"/>
    <mergeCell ref="F370:I370"/>
    <mergeCell ref="L370:M370"/>
    <mergeCell ref="N370:Q370"/>
    <mergeCell ref="F371:I371"/>
    <mergeCell ref="L371:M371"/>
    <mergeCell ref="N371:Q371"/>
    <mergeCell ref="F376:I376"/>
    <mergeCell ref="L376:M376"/>
    <mergeCell ref="N376:Q376"/>
    <mergeCell ref="F377:I377"/>
    <mergeCell ref="L377:M377"/>
    <mergeCell ref="N377:Q377"/>
    <mergeCell ref="F374:I374"/>
    <mergeCell ref="L374:M374"/>
    <mergeCell ref="N374:Q374"/>
    <mergeCell ref="F375:I375"/>
    <mergeCell ref="L375:M375"/>
    <mergeCell ref="N375:Q375"/>
    <mergeCell ref="F381:I381"/>
    <mergeCell ref="F382:I382"/>
    <mergeCell ref="L382:M382"/>
    <mergeCell ref="N382:Q382"/>
    <mergeCell ref="F383:I383"/>
    <mergeCell ref="F384:I384"/>
    <mergeCell ref="L384:M384"/>
    <mergeCell ref="N384:Q384"/>
    <mergeCell ref="F378:I378"/>
    <mergeCell ref="L378:M378"/>
    <mergeCell ref="N378:Q378"/>
    <mergeCell ref="F379:I379"/>
    <mergeCell ref="F380:I380"/>
    <mergeCell ref="L380:M380"/>
    <mergeCell ref="N380:Q380"/>
    <mergeCell ref="F389:I389"/>
    <mergeCell ref="F390:I390"/>
    <mergeCell ref="L390:M390"/>
    <mergeCell ref="N390:Q390"/>
    <mergeCell ref="F391:I391"/>
    <mergeCell ref="F392:I392"/>
    <mergeCell ref="L392:M392"/>
    <mergeCell ref="N392:Q392"/>
    <mergeCell ref="F385:I385"/>
    <mergeCell ref="F386:I386"/>
    <mergeCell ref="L386:M386"/>
    <mergeCell ref="N386:Q386"/>
    <mergeCell ref="F387:I387"/>
    <mergeCell ref="F388:I388"/>
    <mergeCell ref="L388:M388"/>
    <mergeCell ref="N388:Q388"/>
    <mergeCell ref="F393:I393"/>
    <mergeCell ref="F394:I394"/>
    <mergeCell ref="L394:M394"/>
    <mergeCell ref="N394:Q394"/>
    <mergeCell ref="F395:I395"/>
    <mergeCell ref="F398:I398"/>
    <mergeCell ref="L398:M398"/>
    <mergeCell ref="N398:Q398"/>
    <mergeCell ref="N396:Q396"/>
    <mergeCell ref="N397:Q397"/>
    <mergeCell ref="N408:Q408"/>
    <mergeCell ref="F403:I403"/>
    <mergeCell ref="F404:I404"/>
    <mergeCell ref="F405:I405"/>
    <mergeCell ref="F406:I406"/>
    <mergeCell ref="L406:M406"/>
    <mergeCell ref="N406:Q406"/>
    <mergeCell ref="F407:I407"/>
    <mergeCell ref="F399:I399"/>
    <mergeCell ref="F400:I400"/>
    <mergeCell ref="F401:I401"/>
    <mergeCell ref="L401:M401"/>
    <mergeCell ref="N401:Q401"/>
    <mergeCell ref="F402:I402"/>
    <mergeCell ref="F415:I415"/>
    <mergeCell ref="F416:I416"/>
    <mergeCell ref="L416:M416"/>
    <mergeCell ref="N416:Q416"/>
    <mergeCell ref="F414:I414"/>
    <mergeCell ref="L414:M414"/>
    <mergeCell ref="N414:Q414"/>
    <mergeCell ref="F417:I417"/>
    <mergeCell ref="N118:Q118"/>
    <mergeCell ref="N119:Q119"/>
    <mergeCell ref="N120:Q120"/>
    <mergeCell ref="N162:Q162"/>
    <mergeCell ref="N186:Q186"/>
    <mergeCell ref="F412:I412"/>
    <mergeCell ref="F413:I413"/>
    <mergeCell ref="L413:M413"/>
    <mergeCell ref="N413:Q413"/>
    <mergeCell ref="F409:I409"/>
    <mergeCell ref="L409:M409"/>
    <mergeCell ref="N409:Q409"/>
    <mergeCell ref="F410:I410"/>
    <mergeCell ref="F411:I411"/>
    <mergeCell ref="L411:M411"/>
    <mergeCell ref="N411:Q411"/>
    <mergeCell ref="H1:K1"/>
    <mergeCell ref="S2:AC2"/>
    <mergeCell ref="N187:Q187"/>
    <mergeCell ref="N258:Q258"/>
    <mergeCell ref="N274:Q274"/>
    <mergeCell ref="N319:Q319"/>
    <mergeCell ref="F317:I317"/>
    <mergeCell ref="F318:I318"/>
    <mergeCell ref="L318:M318"/>
    <mergeCell ref="N318:Q318"/>
    <mergeCell ref="F310:I310"/>
    <mergeCell ref="F311:I311"/>
    <mergeCell ref="L311:M311"/>
    <mergeCell ref="N311:Q311"/>
    <mergeCell ref="F312:I312"/>
    <mergeCell ref="F313:I313"/>
    <mergeCell ref="F306:I306"/>
    <mergeCell ref="F307:I307"/>
    <mergeCell ref="F308:I308"/>
    <mergeCell ref="L308:M308"/>
    <mergeCell ref="N308:Q308"/>
    <mergeCell ref="F309:I309"/>
    <mergeCell ref="F302:I302"/>
    <mergeCell ref="L302:M302"/>
  </mergeCells>
  <hyperlinks>
    <hyperlink ref="F1:G1" location="C2" tooltip="Krycí list rozpočtu" display="1) Krycí list rozpočtu"/>
    <hyperlink ref="H1:K1" location="C85" tooltip="Rekapitulace rozpočtu" display="2) Rekapitulace rozpočtu"/>
    <hyperlink ref="L1" location="C117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verticalDpi="0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1_2013 - Rekonstrukce kan...</vt:lpstr>
      <vt:lpstr>'1_2013 - Rekonstrukce kan...'!Názvy_tisku</vt:lpstr>
      <vt:lpstr>'Rekapitulace stavby'!Názvy_tisku</vt:lpstr>
      <vt:lpstr>'1_2013 - Rekonstrukce kan...'!Oblast_tisku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Jan Ing.</dc:creator>
  <cp:lastModifiedBy>Měkýš Petr</cp:lastModifiedBy>
  <dcterms:created xsi:type="dcterms:W3CDTF">2016-04-11T06:51:05Z</dcterms:created>
  <dcterms:modified xsi:type="dcterms:W3CDTF">2016-04-11T12:45:51Z</dcterms:modified>
</cp:coreProperties>
</file>