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8515" windowHeight="12570"/>
  </bookViews>
  <sheets>
    <sheet name="Stavba" sheetId="1" r:id="rId1"/>
    <sheet name="D.1.4 PL KL" sheetId="2" r:id="rId2"/>
    <sheet name="D.1.4 PL Rek" sheetId="3" r:id="rId3"/>
    <sheet name="D.1.4 PL Pol" sheetId="4" r:id="rId4"/>
  </sheets>
  <definedNames>
    <definedName name="CelkemObjekty" localSheetId="0">Stavba!$F$31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'D.1.4 PL Pol'!$1:$6</definedName>
    <definedName name="_xlnm.Print_Titles" localSheetId="2">'D.1.4 PL Rek'!$1:$6</definedName>
    <definedName name="Objednatel" localSheetId="0">Stavba!$D$11</definedName>
    <definedName name="Objekt" localSheetId="0">Stavba!$B$29</definedName>
    <definedName name="_xlnm.Print_Area" localSheetId="1">'D.1.4 PL KL'!$A$1:$G$49</definedName>
    <definedName name="_xlnm.Print_Area" localSheetId="3">'D.1.4 PL Pol'!$A$1:$K$47</definedName>
    <definedName name="_xlnm.Print_Area" localSheetId="2">'D.1.4 PL Rek'!$A$1:$I$25</definedName>
    <definedName name="_xlnm.Print_Area" localSheetId="0">Stavba!$B$1:$J$70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num" localSheetId="3" hidden="1">0</definedName>
    <definedName name="solver_opt" localSheetId="3" hidden="1">'D.1.4 PL Pol'!#REF!</definedName>
    <definedName name="solver_typ" localSheetId="3" hidden="1">1</definedName>
    <definedName name="solver_val" localSheetId="3" hidden="1">0</definedName>
    <definedName name="SoucetDilu" localSheetId="0">Stavba!$F$51:$J$51</definedName>
    <definedName name="StavbaCelkem" localSheetId="0">Stavba!$H$31</definedName>
    <definedName name="Zhotovitel" localSheetId="0">Stavba!$D$7</definedName>
  </definedNames>
  <calcPr calcId="125725"/>
</workbook>
</file>

<file path=xl/calcChain.xml><?xml version="1.0" encoding="utf-8"?>
<calcChain xmlns="http://schemas.openxmlformats.org/spreadsheetml/2006/main">
  <c r="I23" i="3"/>
  <c r="G21" i="2"/>
  <c r="D21"/>
  <c r="I22" i="3"/>
  <c r="G20" i="2"/>
  <c r="D20"/>
  <c r="I21" i="3"/>
  <c r="D19" i="2"/>
  <c r="I20" i="3"/>
  <c r="G19" i="2" s="1"/>
  <c r="G18"/>
  <c r="D18"/>
  <c r="I19" i="3"/>
  <c r="G17" i="2"/>
  <c r="D17"/>
  <c r="I18" i="3"/>
  <c r="D16" i="2"/>
  <c r="I17" i="3"/>
  <c r="G16" i="2" s="1"/>
  <c r="G15"/>
  <c r="D15"/>
  <c r="I16" i="3"/>
  <c r="BE43" i="4"/>
  <c r="BE47" s="1"/>
  <c r="I10" i="3" s="1"/>
  <c r="BD43" i="4"/>
  <c r="BC43"/>
  <c r="BA43"/>
  <c r="BA47" s="1"/>
  <c r="E10" i="3" s="1"/>
  <c r="K43" i="4"/>
  <c r="K47" s="1"/>
  <c r="I43"/>
  <c r="G43"/>
  <c r="G47" s="1"/>
  <c r="F10" i="3" s="1"/>
  <c r="B10"/>
  <c r="A10"/>
  <c r="BD47" i="4"/>
  <c r="H10" i="3" s="1"/>
  <c r="BC47" i="4"/>
  <c r="G10" i="3" s="1"/>
  <c r="I47" i="4"/>
  <c r="BE40"/>
  <c r="BD40"/>
  <c r="BC40"/>
  <c r="BA40"/>
  <c r="K40"/>
  <c r="I40"/>
  <c r="G40"/>
  <c r="BB40" s="1"/>
  <c r="BE39"/>
  <c r="BD39"/>
  <c r="BD41" s="1"/>
  <c r="H9" i="3" s="1"/>
  <c r="BC39" i="4"/>
  <c r="BA39"/>
  <c r="BA41" s="1"/>
  <c r="E9" i="3" s="1"/>
  <c r="K39" i="4"/>
  <c r="K41" s="1"/>
  <c r="I39"/>
  <c r="G39"/>
  <c r="BB39" s="1"/>
  <c r="B9" i="3"/>
  <c r="A9"/>
  <c r="BD36" i="4"/>
  <c r="BC36"/>
  <c r="BB36"/>
  <c r="BA36"/>
  <c r="K36"/>
  <c r="I36"/>
  <c r="G36"/>
  <c r="BE35"/>
  <c r="BD35"/>
  <c r="BC35"/>
  <c r="BB35"/>
  <c r="BA35"/>
  <c r="K35"/>
  <c r="I35"/>
  <c r="G35"/>
  <c r="BE30"/>
  <c r="BD30"/>
  <c r="BC30"/>
  <c r="BB30"/>
  <c r="BA30"/>
  <c r="K30"/>
  <c r="I30"/>
  <c r="G30"/>
  <c r="BE29"/>
  <c r="BD29"/>
  <c r="BC29"/>
  <c r="BB29"/>
  <c r="BA29"/>
  <c r="K29"/>
  <c r="I29"/>
  <c r="G29"/>
  <c r="BE28"/>
  <c r="BD28"/>
  <c r="BC28"/>
  <c r="BB28"/>
  <c r="BA28"/>
  <c r="K28"/>
  <c r="I28"/>
  <c r="G28"/>
  <c r="BE26"/>
  <c r="BD26"/>
  <c r="BC26"/>
  <c r="BB26"/>
  <c r="BA26"/>
  <c r="K26"/>
  <c r="I26"/>
  <c r="G26"/>
  <c r="BE25"/>
  <c r="BD25"/>
  <c r="BC25"/>
  <c r="BB25"/>
  <c r="BA25"/>
  <c r="K25"/>
  <c r="I25"/>
  <c r="G25"/>
  <c r="BE24"/>
  <c r="BD24"/>
  <c r="BC24"/>
  <c r="BB24"/>
  <c r="BA24"/>
  <c r="K24"/>
  <c r="I24"/>
  <c r="G24"/>
  <c r="BE23"/>
  <c r="BD23"/>
  <c r="BC23"/>
  <c r="BB23"/>
  <c r="BA23"/>
  <c r="K23"/>
  <c r="I23"/>
  <c r="G23"/>
  <c r="BE21"/>
  <c r="BD21"/>
  <c r="BC21"/>
  <c r="BB21"/>
  <c r="BA21"/>
  <c r="K21"/>
  <c r="I21"/>
  <c r="G21"/>
  <c r="BE20"/>
  <c r="BD20"/>
  <c r="BC20"/>
  <c r="BB20"/>
  <c r="BA20"/>
  <c r="K20"/>
  <c r="I20"/>
  <c r="G20"/>
  <c r="BE18"/>
  <c r="BD18"/>
  <c r="BC18"/>
  <c r="BB18"/>
  <c r="BA18"/>
  <c r="K18"/>
  <c r="I18"/>
  <c r="G18"/>
  <c r="BE16"/>
  <c r="BD16"/>
  <c r="BC16"/>
  <c r="BB16"/>
  <c r="BA16"/>
  <c r="K16"/>
  <c r="I16"/>
  <c r="G16"/>
  <c r="BE15"/>
  <c r="BD15"/>
  <c r="BC15"/>
  <c r="BB15"/>
  <c r="BA15"/>
  <c r="K15"/>
  <c r="I15"/>
  <c r="G15"/>
  <c r="BE14"/>
  <c r="BD14"/>
  <c r="BC14"/>
  <c r="BB14"/>
  <c r="BA14"/>
  <c r="K14"/>
  <c r="I14"/>
  <c r="G14"/>
  <c r="BE11"/>
  <c r="BD11"/>
  <c r="BC11"/>
  <c r="BB11"/>
  <c r="BA11"/>
  <c r="K11"/>
  <c r="K37" s="1"/>
  <c r="I11"/>
  <c r="G11"/>
  <c r="G37" s="1"/>
  <c r="F8" i="3" s="1"/>
  <c r="B8"/>
  <c r="A8"/>
  <c r="I37" i="4"/>
  <c r="BE8"/>
  <c r="BE9" s="1"/>
  <c r="I7" i="3" s="1"/>
  <c r="BD8" i="4"/>
  <c r="BD9" s="1"/>
  <c r="H7" i="3" s="1"/>
  <c r="BC8" i="4"/>
  <c r="BB8"/>
  <c r="BB9" s="1"/>
  <c r="F7" i="3" s="1"/>
  <c r="K8" i="4"/>
  <c r="I8"/>
  <c r="I9" s="1"/>
  <c r="G8"/>
  <c r="BA8" s="1"/>
  <c r="BA9" s="1"/>
  <c r="B7" i="3"/>
  <c r="A7"/>
  <c r="BC9" i="4"/>
  <c r="G7" i="3" s="1"/>
  <c r="K9" i="4"/>
  <c r="E4"/>
  <c r="F3"/>
  <c r="C33" i="2"/>
  <c r="F33" s="1"/>
  <c r="C31"/>
  <c r="G7"/>
  <c r="H69" i="1"/>
  <c r="J51"/>
  <c r="I51"/>
  <c r="H51"/>
  <c r="G51"/>
  <c r="F51"/>
  <c r="G39"/>
  <c r="H37"/>
  <c r="G37"/>
  <c r="G31"/>
  <c r="H29"/>
  <c r="G29"/>
  <c r="D22"/>
  <c r="D20"/>
  <c r="I19"/>
  <c r="I2"/>
  <c r="G9" i="4" l="1"/>
  <c r="E7" i="3" s="1"/>
  <c r="BB41" i="4"/>
  <c r="BE41"/>
  <c r="I9" i="3" s="1"/>
  <c r="BC41" i="4"/>
  <c r="G9" i="3" s="1"/>
  <c r="BE36" i="4"/>
  <c r="I8" i="3"/>
  <c r="BA37" i="4"/>
  <c r="E8" i="3" s="1"/>
  <c r="BB37" i="4"/>
  <c r="BC37"/>
  <c r="G8" i="3" s="1"/>
  <c r="BD37" i="4"/>
  <c r="H8" i="3" s="1"/>
  <c r="H11" s="1"/>
  <c r="C17" i="2" s="1"/>
  <c r="I20" i="1"/>
  <c r="H24" i="3"/>
  <c r="G23" i="2" s="1"/>
  <c r="G22" s="1"/>
  <c r="BE37" i="4"/>
  <c r="G41"/>
  <c r="F9" i="3" s="1"/>
  <c r="I41" i="4"/>
  <c r="E50" i="1"/>
  <c r="E47"/>
  <c r="E51"/>
  <c r="E49"/>
  <c r="E48"/>
  <c r="BB43" i="4"/>
  <c r="BB47" s="1"/>
  <c r="E11" i="3" l="1"/>
  <c r="I11"/>
  <c r="C21" i="2" s="1"/>
  <c r="F11" i="3"/>
  <c r="C16" i="2" s="1"/>
  <c r="G11" i="3"/>
  <c r="C18" i="2" s="1"/>
  <c r="C15" l="1"/>
  <c r="C19" s="1"/>
  <c r="C22" s="1"/>
  <c r="C23" s="1"/>
  <c r="F30" s="1"/>
  <c r="F31" s="1"/>
  <c r="F34" s="1"/>
  <c r="H38" i="1"/>
  <c r="I38" l="1"/>
  <c r="H39"/>
  <c r="H30" s="1"/>
  <c r="F38" l="1"/>
  <c r="F39" s="1"/>
  <c r="I39"/>
  <c r="H31"/>
  <c r="I21" s="1"/>
  <c r="I30"/>
  <c r="I31" s="1"/>
  <c r="I22" l="1"/>
  <c r="I23" s="1"/>
  <c r="F30"/>
  <c r="F31" s="1"/>
  <c r="J31" l="1"/>
  <c r="J39"/>
  <c r="J38"/>
  <c r="J30"/>
</calcChain>
</file>

<file path=xl/sharedStrings.xml><?xml version="1.0" encoding="utf-8"?>
<sst xmlns="http://schemas.openxmlformats.org/spreadsheetml/2006/main" count="297" uniqueCount="194">
  <si>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</si>
  <si>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</si>
  <si>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</si>
  <si>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</si>
  <si>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</si>
  <si>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</si>
  <si>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</si>
  <si>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</si>
  <si>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</si>
  <si>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</si>
  <si>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</si>
  <si>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</si>
  <si>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</si>
  <si>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</si>
  <si>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</si>
  <si>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</si>
  <si>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</si>
  <si>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</si>
  <si>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</si>
  <si>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</si>
  <si>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</si>
  <si>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</si>
  <si>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</si>
  <si>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</si>
  <si>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</si>
  <si>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</si>
  <si>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</si>
  <si>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</si>
  <si>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</si>
  <si>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</si>
  <si>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</si>
  <si>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</si>
  <si>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</si>
  <si>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</si>
  <si>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</si>
  <si>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</si>
  <si>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</si>
  <si>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</si>
  <si>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</si>
  <si>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</si>
  <si>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</si>
  <si>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</si>
  <si>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</si>
  <si>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</si>
  <si>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</si>
  <si>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</si>
  <si>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</si>
  <si>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</si>
  <si>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</si>
  <si>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</si>
  <si>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</si>
  <si>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</si>
  <si>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</si>
  <si>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</si>
  <si>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</si>
  <si>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</si>
  <si>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</si>
  <si>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</si>
  <si>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</si>
  <si>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</si>
  <si>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</si>
  <si>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</si>
  <si>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</si>
  <si>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</si>
  <si>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</si>
  <si>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</si>
  <si>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</si>
  <si>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</si>
  <si>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</si>
  <si>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</si>
  <si>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</si>
  <si>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</si>
  <si>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</si>
  <si>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</si>
  <si>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</si>
  <si>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</si>
  <si>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</si>
  <si>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</si>
  <si>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</si>
  <si>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</si>
  <si>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</si>
  <si>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</si>
  <si>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</si>
  <si>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</si>
  <si>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</si>
  <si>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</si>
  <si>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</si>
  <si>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</si>
  <si>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</si>
  <si>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</si>
  <si>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</si>
  <si>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</si>
  <si>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</si>
  <si>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</si>
  <si>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</si>
  <si>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</si>
  <si>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</si>
  <si>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</si>
  <si>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ks</t>
  </si>
  <si>
    <t>Celkem za</t>
  </si>
  <si>
    <t>SLEPÝ ROZPOČET</t>
  </si>
  <si>
    <t>Slepý rozpočet</t>
  </si>
  <si>
    <t>16-040</t>
  </si>
  <si>
    <t>BD Střelniční</t>
  </si>
  <si>
    <t>16-040 BD Střelniční</t>
  </si>
  <si>
    <t>D.1.4</t>
  </si>
  <si>
    <t>Rozvody plynu</t>
  </si>
  <si>
    <t>D.1.4 Rozvody plynu</t>
  </si>
  <si>
    <t>PL</t>
  </si>
  <si>
    <t>95</t>
  </si>
  <si>
    <t>Dokončovací konstrukce na pozemních stavbách</t>
  </si>
  <si>
    <t>95 Dokončovací konstrukce na pozemních stavbách</t>
  </si>
  <si>
    <t>952901114R00</t>
  </si>
  <si>
    <t xml:space="preserve">Vyčištění budov o výšce podlaží nad 4 m </t>
  </si>
  <si>
    <t>m2</t>
  </si>
  <si>
    <t>723</t>
  </si>
  <si>
    <t>Vnitřní plynovod</t>
  </si>
  <si>
    <t>723 Vnitřní plynovod</t>
  </si>
  <si>
    <t>230230016R00</t>
  </si>
  <si>
    <t xml:space="preserve">Hlavní tlaková zkouška vzduchem 0,6 MPa, DN 50 </t>
  </si>
  <si>
    <t>m</t>
  </si>
  <si>
    <t>D32:5,0</t>
  </si>
  <si>
    <t>D57:14,0</t>
  </si>
  <si>
    <t>723120804R00</t>
  </si>
  <si>
    <t xml:space="preserve">Demontáž potrubí svařovaného závitového do DN 25 </t>
  </si>
  <si>
    <t>723120805R00</t>
  </si>
  <si>
    <t xml:space="preserve">Demontáž potrubí svařovaného závitového DN 25-50 </t>
  </si>
  <si>
    <t>723150304R00</t>
  </si>
  <si>
    <t xml:space="preserve">Potrubí ocelové hladké černé svařované D 32/2,6 </t>
  </si>
  <si>
    <t>2,5*2</t>
  </si>
  <si>
    <t>723150312R00</t>
  </si>
  <si>
    <t xml:space="preserve">Potrubí ocelové hladké černé svařované D 57/2,9 </t>
  </si>
  <si>
    <t>9,0+1,0+4,0</t>
  </si>
  <si>
    <t>723160804R00</t>
  </si>
  <si>
    <t xml:space="preserve">Demontáž přípojek k plynoměru,závitových G 1 </t>
  </si>
  <si>
    <t>pár</t>
  </si>
  <si>
    <t>723215114R00</t>
  </si>
  <si>
    <t xml:space="preserve">Kohout kulový uzav.IVAR BRA.02.100 DN 32 s nav.pří </t>
  </si>
  <si>
    <t>Před plynovým kotlem:2</t>
  </si>
  <si>
    <t>723260801R00</t>
  </si>
  <si>
    <t xml:space="preserve">Demontáž plynoměrů PS 2, PS 6, PS 10 </t>
  </si>
  <si>
    <t>kus</t>
  </si>
  <si>
    <t>723290821R00</t>
  </si>
  <si>
    <t xml:space="preserve">Přesun vybouraných hmot - plynovody, H do 6 m </t>
  </si>
  <si>
    <t>t</t>
  </si>
  <si>
    <t>904 - R02-Plyn</t>
  </si>
  <si>
    <t>Hzs-zkousky v ramci montaz.praci Výchozi revize</t>
  </si>
  <si>
    <t>h</t>
  </si>
  <si>
    <t>CH-01</t>
  </si>
  <si>
    <t>Ocelová chránička DN80 prostupy zdí, stropem</t>
  </si>
  <si>
    <t>Dodávka+montáž</t>
  </si>
  <si>
    <t>PL-01</t>
  </si>
  <si>
    <t xml:space="preserve">Revize plynu </t>
  </si>
  <si>
    <t>soubor</t>
  </si>
  <si>
    <t>PL-02</t>
  </si>
  <si>
    <t>Napojení na stávající rozvody plynu Dodávka + montáž</t>
  </si>
  <si>
    <t>sada</t>
  </si>
  <si>
    <t>PP01</t>
  </si>
  <si>
    <t xml:space="preserve">Lešení prostorové trubkové lehké </t>
  </si>
  <si>
    <t>kpl.</t>
  </si>
  <si>
    <t>Obsahuje:</t>
  </si>
  <si>
    <t>-montáž a demontáž lešení prostorového trubkového lehkého s podlahami šířky 1,0m pro zatížení do 200 kg/m2 výšky do 10 m</t>
  </si>
  <si>
    <t>lešení včetně ochranného zábradlí, podlahových zarážek, závětrování apod.</t>
  </si>
  <si>
    <t>-V ceně náklady na dopravu, celkovou dobu pronájmu dle harmonogramu zhotovitele a opotřebení lešení</t>
  </si>
  <si>
    <t>998723102R00</t>
  </si>
  <si>
    <t xml:space="preserve">Přesun hmot pro vnitřní plynovod, výšky do 12 m </t>
  </si>
  <si>
    <t>909      R00</t>
  </si>
  <si>
    <t xml:space="preserve">Hzs-nezmeritelne stavebni prace </t>
  </si>
  <si>
    <t>725</t>
  </si>
  <si>
    <t>Zařizovací předměty</t>
  </si>
  <si>
    <t>725 Zařizovací předměty</t>
  </si>
  <si>
    <t>725610810R00</t>
  </si>
  <si>
    <t xml:space="preserve">Demontáž plynového sporáku </t>
  </si>
  <si>
    <t>72554R01</t>
  </si>
  <si>
    <t xml:space="preserve">Demontáž plynových kotlů </t>
  </si>
  <si>
    <t>733</t>
  </si>
  <si>
    <t>Rozvod potrubí</t>
  </si>
  <si>
    <t>733 Rozvod potrubí</t>
  </si>
  <si>
    <t>733-R01</t>
  </si>
  <si>
    <t>Upevňovací technika pro potrubí do D133x5,0 Dodávka + montáž</t>
  </si>
  <si>
    <t>Položka obsahuje</t>
  </si>
  <si>
    <t>závěsy, uložení, pevné body</t>
  </si>
  <si>
    <t>Závěsy:11,0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</si>
  <si>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</si>
  <si>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</si>
  <si>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</si>
  <si>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</si>
  <si>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</si>
  <si>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</si>
  <si>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</si>
  <si>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</si>
  <si>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PL Rozvody plynu</t>
  </si>
  <si>
    <t>Slepý rozpočet stavby</t>
  </si>
  <si>
    <t>Uvedená technická řešení, která jsou naceněna, jsou referenční. Při dodržení technických a kvalitativních standardů, je možno použít obdobná řešení a jiné výrobky, vždy však s přihlédnutím k navazujícím a souvisejícím výrobkům, konstrukcím a technologiím. Dodavatel je povinen prověřit specifikace a výměry uvedené v soupisu prací. V případě zjištěných rozdílů, na tyto písemně upozornit v průběhu lhůty pro podání nabídky, Následně změny výměr a položek v průběhu realizace nebudou akceptovány. Za tímto účelem je možné před podáním nabídky navštívit vlastní staveniště a předem se seznámit se všemi aspekty výstavby.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</si>
</sst>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9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10"/>
      <name val="Arial CE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9"/>
      <name val="Arial CE"/>
    </font>
    <font>
      <sz val="10"/>
      <color indexed="9"/>
      <name val="Arial CE"/>
      <family val="2"/>
      <charset val="238"/>
    </font>
    <font>
      <sz val="8"/>
      <name val="Arial CE"/>
    </font>
    <font>
      <sz val="10"/>
      <color indexed="9"/>
      <name val="Arial CE"/>
    </font>
    <font>
      <sz val="8"/>
      <color indexed="17"/>
      <name val="Arial CE"/>
      <family val="2"/>
      <charset val="238"/>
    </font>
    <font>
      <sz val="10"/>
      <color indexed="17"/>
      <name val="Arial CE"/>
      <family val="2"/>
      <charset val="238"/>
    </font>
    <font>
      <sz val="8"/>
      <color indexed="9"/>
      <name val="Arial CE"/>
    </font>
    <font>
      <sz val="8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38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8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0" fillId="0" borderId="17" xfId="0" applyNumberForma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5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10" fillId="2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/>
    <xf numFmtId="3" fontId="9" fillId="0" borderId="8" xfId="0" applyNumberFormat="1" applyFont="1" applyBorder="1" applyAlignment="1">
      <alignment horizontal="right"/>
    </xf>
    <xf numFmtId="165" fontId="3" fillId="0" borderId="17" xfId="0" applyNumberFormat="1" applyFont="1" applyBorder="1"/>
    <xf numFmtId="3" fontId="9" fillId="0" borderId="5" xfId="0" applyNumberFormat="1" applyFont="1" applyBorder="1" applyAlignment="1">
      <alignment horizontal="right"/>
    </xf>
    <xf numFmtId="165" fontId="3" fillId="4" borderId="15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0" fillId="2" borderId="22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centerContinuous"/>
    </xf>
    <xf numFmtId="0" fontId="11" fillId="2" borderId="24" xfId="0" applyFont="1" applyFill="1" applyBorder="1" applyAlignment="1">
      <alignment horizontal="left"/>
    </xf>
    <xf numFmtId="0" fontId="9" fillId="0" borderId="19" xfId="0" applyFont="1" applyBorder="1"/>
    <xf numFmtId="49" fontId="9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9" fillId="0" borderId="27" xfId="0" applyFont="1" applyBorder="1" applyAlignment="1">
      <alignment horizontal="left"/>
    </xf>
    <xf numFmtId="0" fontId="10" fillId="0" borderId="26" xfId="0" applyFont="1" applyBorder="1"/>
    <xf numFmtId="49" fontId="9" fillId="0" borderId="27" xfId="0" applyNumberFormat="1" applyFont="1" applyBorder="1" applyAlignment="1">
      <alignment horizontal="left"/>
    </xf>
    <xf numFmtId="49" fontId="10" fillId="2" borderId="26" xfId="0" applyNumberFormat="1" applyFont="1" applyFill="1" applyBorder="1"/>
    <xf numFmtId="49" fontId="1" fillId="2" borderId="3" xfId="0" applyNumberFormat="1" applyFont="1" applyFill="1" applyBorder="1"/>
    <xf numFmtId="0" fontId="10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9" fillId="0" borderId="15" xfId="0" applyFont="1" applyFill="1" applyBorder="1"/>
    <xf numFmtId="3" fontId="9" fillId="0" borderId="27" xfId="0" applyNumberFormat="1" applyFont="1" applyBorder="1" applyAlignment="1">
      <alignment horizontal="left"/>
    </xf>
    <xf numFmtId="0" fontId="0" fillId="0" borderId="0" xfId="0" applyFill="1"/>
    <xf numFmtId="49" fontId="10" fillId="2" borderId="28" xfId="0" applyNumberFormat="1" applyFont="1" applyFill="1" applyBorder="1"/>
    <xf numFmtId="49" fontId="1" fillId="2" borderId="5" xfId="0" applyNumberFormat="1" applyFont="1" applyFill="1" applyBorder="1"/>
    <xf numFmtId="0" fontId="10" fillId="2" borderId="0" xfId="0" applyFont="1" applyFill="1" applyBorder="1"/>
    <xf numFmtId="0" fontId="1" fillId="2" borderId="0" xfId="0" applyFont="1" applyFill="1" applyBorder="1"/>
    <xf numFmtId="49" fontId="9" fillId="0" borderId="15" xfId="0" applyNumberFormat="1" applyFont="1" applyBorder="1" applyAlignment="1">
      <alignment horizontal="left"/>
    </xf>
    <xf numFmtId="0" fontId="9" fillId="0" borderId="29" xfId="0" applyFont="1" applyBorder="1"/>
    <xf numFmtId="0" fontId="9" fillId="0" borderId="15" xfId="0" applyNumberFormat="1" applyFont="1" applyBorder="1"/>
    <xf numFmtId="0" fontId="9" fillId="0" borderId="30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9" fillId="0" borderId="30" xfId="0" applyFont="1" applyBorder="1" applyAlignment="1">
      <alignment horizontal="left"/>
    </xf>
    <xf numFmtId="0" fontId="0" fillId="0" borderId="0" xfId="0" applyBorder="1"/>
    <xf numFmtId="0" fontId="9" fillId="0" borderId="15" xfId="0" applyFont="1" applyFill="1" applyBorder="1" applyAlignment="1"/>
    <xf numFmtId="0" fontId="9" fillId="0" borderId="30" xfId="0" applyFont="1" applyFill="1" applyBorder="1" applyAlignment="1"/>
    <xf numFmtId="0" fontId="1" fillId="0" borderId="0" xfId="0" applyFont="1" applyFill="1" applyBorder="1" applyAlignment="1"/>
    <xf numFmtId="0" fontId="9" fillId="0" borderId="15" xfId="0" applyFont="1" applyBorder="1" applyAlignment="1"/>
    <xf numFmtId="0" fontId="9" fillId="0" borderId="30" xfId="0" applyFont="1" applyBorder="1" applyAlignment="1"/>
    <xf numFmtId="3" fontId="0" fillId="0" borderId="0" xfId="0" applyNumberFormat="1"/>
    <xf numFmtId="0" fontId="9" fillId="0" borderId="26" xfId="0" applyFont="1" applyBorder="1"/>
    <xf numFmtId="0" fontId="9" fillId="0" borderId="19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35" xfId="0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0" borderId="36" xfId="0" applyBorder="1"/>
    <xf numFmtId="0" fontId="0" fillId="0" borderId="21" xfId="0" applyBorder="1"/>
    <xf numFmtId="3" fontId="0" fillId="0" borderId="25" xfId="0" applyNumberFormat="1" applyBorder="1"/>
    <xf numFmtId="0" fontId="0" fillId="0" borderId="22" xfId="0" applyBorder="1"/>
    <xf numFmtId="3" fontId="0" fillId="0" borderId="24" xfId="0" applyNumberFormat="1" applyBorder="1"/>
    <xf numFmtId="0" fontId="0" fillId="0" borderId="23" xfId="0" applyBorder="1"/>
    <xf numFmtId="0" fontId="0" fillId="0" borderId="26" xfId="0" applyBorder="1"/>
    <xf numFmtId="3" fontId="0" fillId="0" borderId="2" xfId="0" applyNumberFormat="1" applyBorder="1"/>
    <xf numFmtId="0" fontId="0" fillId="0" borderId="3" xfId="0" applyBorder="1"/>
    <xf numFmtId="0" fontId="0" fillId="0" borderId="37" xfId="0" applyBorder="1"/>
    <xf numFmtId="0" fontId="0" fillId="0" borderId="21" xfId="0" applyBorder="1" applyAlignment="1">
      <alignment shrinkToFit="1"/>
    </xf>
    <xf numFmtId="0" fontId="0" fillId="0" borderId="38" xfId="0" applyBorder="1"/>
    <xf numFmtId="0" fontId="8" fillId="0" borderId="26" xfId="0" applyFont="1" applyBorder="1"/>
    <xf numFmtId="0" fontId="0" fillId="0" borderId="28" xfId="0" applyBorder="1"/>
    <xf numFmtId="3" fontId="0" fillId="0" borderId="41" xfId="0" applyNumberFormat="1" applyBorder="1"/>
    <xf numFmtId="0" fontId="0" fillId="0" borderId="39" xfId="0" applyBorder="1"/>
    <xf numFmtId="3" fontId="0" fillId="0" borderId="42" xfId="0" applyNumberFormat="1" applyBorder="1"/>
    <xf numFmtId="0" fontId="0" fillId="0" borderId="40" xfId="0" applyBorder="1"/>
    <xf numFmtId="0" fontId="10" fillId="2" borderId="22" xfId="0" applyFont="1" applyFill="1" applyBorder="1"/>
    <xf numFmtId="0" fontId="10" fillId="2" borderId="24" xfId="0" applyFont="1" applyFill="1" applyBorder="1"/>
    <xf numFmtId="0" fontId="10" fillId="2" borderId="23" xfId="0" applyFont="1" applyFill="1" applyBorder="1"/>
    <xf numFmtId="0" fontId="10" fillId="2" borderId="43" xfId="0" applyFont="1" applyFill="1" applyBorder="1"/>
    <xf numFmtId="0" fontId="10" fillId="2" borderId="44" xfId="0" applyFont="1" applyFill="1" applyBorder="1"/>
    <xf numFmtId="0" fontId="0" fillId="0" borderId="5" xfId="0" applyBorder="1"/>
    <xf numFmtId="0" fontId="0" fillId="0" borderId="4" xfId="0" applyBorder="1"/>
    <xf numFmtId="0" fontId="0" fillId="0" borderId="45" xfId="0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0" fontId="0" fillId="0" borderId="0" xfId="0" applyFill="1" applyBorder="1"/>
    <xf numFmtId="0" fontId="0" fillId="0" borderId="18" xfId="0" applyBorder="1"/>
    <xf numFmtId="0" fontId="0" fillId="0" borderId="20" xfId="0" applyBorder="1"/>
    <xf numFmtId="0" fontId="0" fillId="0" borderId="46" xfId="0" applyBorder="1"/>
    <xf numFmtId="0" fontId="0" fillId="0" borderId="7" xfId="0" applyBorder="1"/>
    <xf numFmtId="165" fontId="0" fillId="0" borderId="8" xfId="0" applyNumberFormat="1" applyBorder="1" applyAlignment="1">
      <alignment horizontal="right"/>
    </xf>
    <xf numFmtId="0" fontId="0" fillId="0" borderId="8" xfId="0" applyBorder="1"/>
    <xf numFmtId="0" fontId="0" fillId="0" borderId="2" xfId="0" applyBorder="1"/>
    <xf numFmtId="165" fontId="0" fillId="0" borderId="3" xfId="0" applyNumberForma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0" fontId="6" fillId="0" borderId="0" xfId="0" applyFont="1"/>
    <xf numFmtId="0" fontId="0" fillId="0" borderId="0" xfId="0" applyAlignment="1">
      <alignment vertical="justify"/>
    </xf>
    <xf numFmtId="0" fontId="10" fillId="0" borderId="51" xfId="1" applyFont="1" applyBorder="1"/>
    <xf numFmtId="0" fontId="13" fillId="0" borderId="51" xfId="1" applyBorder="1"/>
    <xf numFmtId="0" fontId="13" fillId="0" borderId="51" xfId="1" applyBorder="1" applyAlignment="1">
      <alignment horizontal="right"/>
    </xf>
    <xf numFmtId="0" fontId="13" fillId="0" borderId="52" xfId="1" applyFont="1" applyBorder="1"/>
    <xf numFmtId="0" fontId="0" fillId="0" borderId="51" xfId="0" applyNumberFormat="1" applyBorder="1" applyAlignment="1">
      <alignment horizontal="left"/>
    </xf>
    <xf numFmtId="0" fontId="0" fillId="0" borderId="53" xfId="0" applyNumberFormat="1" applyBorder="1"/>
    <xf numFmtId="0" fontId="10" fillId="0" borderId="56" xfId="1" applyFont="1" applyBorder="1"/>
    <xf numFmtId="0" fontId="13" fillId="0" borderId="56" xfId="1" applyBorder="1"/>
    <xf numFmtId="0" fontId="13" fillId="0" borderId="56" xfId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8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0" fillId="2" borderId="44" xfId="0" applyFill="1" applyBorder="1"/>
    <xf numFmtId="0" fontId="10" fillId="2" borderId="62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right"/>
    </xf>
    <xf numFmtId="0" fontId="10" fillId="2" borderId="23" xfId="0" applyFont="1" applyFill="1" applyBorder="1" applyAlignment="1">
      <alignment horizontal="center"/>
    </xf>
    <xf numFmtId="4" fontId="11" fillId="2" borderId="24" xfId="0" applyNumberFormat="1" applyFont="1" applyFill="1" applyBorder="1" applyAlignment="1">
      <alignment horizontal="right"/>
    </xf>
    <xf numFmtId="4" fontId="11" fillId="2" borderId="44" xfId="0" applyNumberFormat="1" applyFont="1" applyFill="1" applyBorder="1" applyAlignment="1">
      <alignment horizontal="right"/>
    </xf>
    <xf numFmtId="0" fontId="8" fillId="0" borderId="38" xfId="0" applyFont="1" applyBorder="1"/>
    <xf numFmtId="0" fontId="8" fillId="0" borderId="21" xfId="0" applyFont="1" applyBorder="1"/>
    <xf numFmtId="0" fontId="8" fillId="0" borderId="31" xfId="0" applyFont="1" applyBorder="1"/>
    <xf numFmtId="3" fontId="8" fillId="0" borderId="37" xfId="0" applyNumberFormat="1" applyFont="1" applyBorder="1" applyAlignment="1">
      <alignment horizontal="right"/>
    </xf>
    <xf numFmtId="165" fontId="8" fillId="0" borderId="15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0" fontId="0" fillId="2" borderId="39" xfId="0" applyFill="1" applyBorder="1"/>
    <xf numFmtId="0" fontId="7" fillId="2" borderId="42" xfId="0" applyFont="1" applyFill="1" applyBorder="1"/>
    <xf numFmtId="0" fontId="0" fillId="2" borderId="42" xfId="0" applyFill="1" applyBorder="1"/>
    <xf numFmtId="4" fontId="0" fillId="2" borderId="48" xfId="0" applyNumberFormat="1" applyFill="1" applyBorder="1"/>
    <xf numFmtId="4" fontId="0" fillId="2" borderId="39" xfId="0" applyNumberFormat="1" applyFill="1" applyBorder="1"/>
    <xf numFmtId="4" fontId="0" fillId="2" borderId="42" xfId="0" applyNumberFormat="1" applyFill="1" applyBorder="1"/>
    <xf numFmtId="3" fontId="3" fillId="0" borderId="0" xfId="0" applyNumberFormat="1" applyFont="1"/>
    <xf numFmtId="4" fontId="3" fillId="0" borderId="0" xfId="0" applyNumberFormat="1" applyFont="1"/>
    <xf numFmtId="0" fontId="13" fillId="0" borderId="0" xfId="1"/>
    <xf numFmtId="0" fontId="15" fillId="0" borderId="0" xfId="1" applyFont="1" applyAlignment="1">
      <alignment horizontal="centerContinuous"/>
    </xf>
    <xf numFmtId="0" fontId="16" fillId="0" borderId="0" xfId="1" applyFont="1" applyAlignment="1">
      <alignment horizontal="centerContinuous"/>
    </xf>
    <xf numFmtId="0" fontId="16" fillId="0" borderId="0" xfId="1" applyFont="1" applyAlignment="1">
      <alignment horizontal="right"/>
    </xf>
    <xf numFmtId="0" fontId="3" fillId="0" borderId="52" xfId="1" applyFont="1" applyBorder="1" applyAlignment="1">
      <alignment horizontal="right"/>
    </xf>
    <xf numFmtId="0" fontId="13" fillId="0" borderId="51" xfId="1" applyBorder="1" applyAlignment="1">
      <alignment horizontal="left"/>
    </xf>
    <xf numFmtId="0" fontId="13" fillId="0" borderId="53" xfId="1" applyBorder="1"/>
    <xf numFmtId="0" fontId="3" fillId="0" borderId="0" xfId="1" applyFont="1"/>
    <xf numFmtId="0" fontId="13" fillId="0" borderId="0" xfId="1" applyFont="1"/>
    <xf numFmtId="0" fontId="13" fillId="0" borderId="0" xfId="1" applyAlignment="1">
      <alignment horizontal="right"/>
    </xf>
    <xf numFmtId="0" fontId="13" fillId="0" borderId="0" xfId="1" applyAlignment="1"/>
    <xf numFmtId="49" fontId="17" fillId="2" borderId="15" xfId="1" applyNumberFormat="1" applyFont="1" applyFill="1" applyBorder="1"/>
    <xf numFmtId="0" fontId="17" fillId="2" borderId="3" xfId="1" applyFont="1" applyFill="1" applyBorder="1" applyAlignment="1">
      <alignment horizontal="center"/>
    </xf>
    <xf numFmtId="0" fontId="17" fillId="2" borderId="3" xfId="1" applyNumberFormat="1" applyFont="1" applyFill="1" applyBorder="1" applyAlignment="1">
      <alignment horizontal="center"/>
    </xf>
    <xf numFmtId="0" fontId="17" fillId="2" borderId="15" xfId="1" applyFont="1" applyFill="1" applyBorder="1" applyAlignment="1">
      <alignment horizontal="center"/>
    </xf>
    <xf numFmtId="0" fontId="17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3" fillId="0" borderId="2" xfId="1" applyBorder="1" applyAlignment="1">
      <alignment horizontal="center"/>
    </xf>
    <xf numFmtId="0" fontId="13" fillId="0" borderId="2" xfId="1" applyNumberFormat="1" applyBorder="1" applyAlignment="1">
      <alignment horizontal="right"/>
    </xf>
    <xf numFmtId="0" fontId="13" fillId="0" borderId="3" xfId="1" applyNumberFormat="1" applyBorder="1"/>
    <xf numFmtId="0" fontId="13" fillId="0" borderId="6" xfId="1" applyNumberFormat="1" applyFill="1" applyBorder="1"/>
    <xf numFmtId="0" fontId="13" fillId="0" borderId="8" xfId="1" applyNumberFormat="1" applyFill="1" applyBorder="1"/>
    <xf numFmtId="0" fontId="13" fillId="0" borderId="6" xfId="1" applyFill="1" applyBorder="1"/>
    <xf numFmtId="0" fontId="13" fillId="0" borderId="8" xfId="1" applyFill="1" applyBorder="1"/>
    <xf numFmtId="0" fontId="18" fillId="0" borderId="0" xfId="1" applyFont="1"/>
    <xf numFmtId="0" fontId="12" fillId="0" borderId="16" xfId="1" applyFont="1" applyBorder="1" applyAlignment="1">
      <alignment horizontal="center" vertical="top"/>
    </xf>
    <xf numFmtId="49" fontId="12" fillId="0" borderId="16" xfId="1" applyNumberFormat="1" applyFont="1" applyBorder="1" applyAlignment="1">
      <alignment horizontal="left" vertical="top"/>
    </xf>
    <xf numFmtId="0" fontId="12" fillId="0" borderId="16" xfId="1" applyFont="1" applyBorder="1" applyAlignment="1">
      <alignment vertical="top" wrapText="1"/>
    </xf>
    <xf numFmtId="49" fontId="19" fillId="0" borderId="16" xfId="1" applyNumberFormat="1" applyFont="1" applyBorder="1" applyAlignment="1">
      <alignment horizontal="center" shrinkToFit="1"/>
    </xf>
    <xf numFmtId="4" fontId="19" fillId="0" borderId="16" xfId="1" applyNumberFormat="1" applyFont="1" applyBorder="1" applyAlignment="1">
      <alignment horizontal="right"/>
    </xf>
    <xf numFmtId="4" fontId="19" fillId="0" borderId="16" xfId="1" applyNumberFormat="1" applyFont="1" applyBorder="1"/>
    <xf numFmtId="168" fontId="12" fillId="0" borderId="16" xfId="1" applyNumberFormat="1" applyFont="1" applyBorder="1"/>
    <xf numFmtId="4" fontId="12" fillId="0" borderId="8" xfId="1" applyNumberFormat="1" applyFont="1" applyBorder="1"/>
    <xf numFmtId="0" fontId="20" fillId="0" borderId="0" xfId="1" applyFont="1"/>
    <xf numFmtId="0" fontId="3" fillId="0" borderId="17" xfId="1" applyFont="1" applyBorder="1" applyAlignment="1">
      <alignment horizontal="center"/>
    </xf>
    <xf numFmtId="49" fontId="3" fillId="0" borderId="17" xfId="1" applyNumberFormat="1" applyFont="1" applyBorder="1" applyAlignment="1">
      <alignment horizontal="left"/>
    </xf>
    <xf numFmtId="4" fontId="13" fillId="0" borderId="5" xfId="1" applyNumberFormat="1" applyBorder="1"/>
    <xf numFmtId="0" fontId="23" fillId="0" borderId="0" xfId="1" applyFont="1" applyAlignment="1">
      <alignment wrapText="1"/>
    </xf>
    <xf numFmtId="49" fontId="3" fillId="0" borderId="17" xfId="1" applyNumberFormat="1" applyFont="1" applyBorder="1" applyAlignment="1">
      <alignment horizontal="right"/>
    </xf>
    <xf numFmtId="4" fontId="24" fillId="6" borderId="65" xfId="1" applyNumberFormat="1" applyFont="1" applyFill="1" applyBorder="1" applyAlignment="1">
      <alignment horizontal="right" wrapText="1"/>
    </xf>
    <xf numFmtId="0" fontId="24" fillId="6" borderId="4" xfId="1" applyFont="1" applyFill="1" applyBorder="1" applyAlignment="1">
      <alignment horizontal="left" wrapText="1"/>
    </xf>
    <xf numFmtId="0" fontId="24" fillId="0" borderId="5" xfId="0" applyFont="1" applyBorder="1" applyAlignment="1">
      <alignment horizontal="right"/>
    </xf>
    <xf numFmtId="0" fontId="13" fillId="0" borderId="4" xfId="1" applyBorder="1"/>
    <xf numFmtId="0" fontId="13" fillId="0" borderId="0" xfId="1" applyBorder="1"/>
    <xf numFmtId="0" fontId="13" fillId="2" borderId="15" xfId="1" applyFill="1" applyBorder="1" applyAlignment="1">
      <alignment horizontal="center"/>
    </xf>
    <xf numFmtId="49" fontId="26" fillId="2" borderId="15" xfId="1" applyNumberFormat="1" applyFont="1" applyFill="1" applyBorder="1" applyAlignment="1">
      <alignment horizontal="left"/>
    </xf>
    <xf numFmtId="0" fontId="26" fillId="2" borderId="1" xfId="1" applyFont="1" applyFill="1" applyBorder="1"/>
    <xf numFmtId="0" fontId="13" fillId="2" borderId="2" xfId="1" applyFill="1" applyBorder="1" applyAlignment="1">
      <alignment horizontal="center"/>
    </xf>
    <xf numFmtId="4" fontId="13" fillId="2" borderId="2" xfId="1" applyNumberFormat="1" applyFill="1" applyBorder="1" applyAlignment="1">
      <alignment horizontal="right"/>
    </xf>
    <xf numFmtId="4" fontId="13" fillId="2" borderId="3" xfId="1" applyNumberFormat="1" applyFill="1" applyBorder="1" applyAlignment="1">
      <alignment horizontal="right"/>
    </xf>
    <xf numFmtId="4" fontId="7" fillId="2" borderId="15" xfId="1" applyNumberFormat="1" applyFont="1" applyFill="1" applyBorder="1"/>
    <xf numFmtId="0" fontId="13" fillId="2" borderId="2" xfId="1" applyFill="1" applyBorder="1"/>
    <xf numFmtId="4" fontId="7" fillId="2" borderId="3" xfId="1" applyNumberFormat="1" applyFont="1" applyFill="1" applyBorder="1"/>
    <xf numFmtId="3" fontId="13" fillId="0" borderId="0" xfId="1" applyNumberFormat="1"/>
    <xf numFmtId="0" fontId="27" fillId="0" borderId="0" xfId="1" applyFont="1" applyAlignment="1"/>
    <xf numFmtId="0" fontId="28" fillId="0" borderId="0" xfId="1" applyFont="1" applyBorder="1"/>
    <xf numFmtId="3" fontId="28" fillId="0" borderId="0" xfId="1" applyNumberFormat="1" applyFont="1" applyBorder="1" applyAlignment="1">
      <alignment horizontal="right"/>
    </xf>
    <xf numFmtId="4" fontId="28" fillId="0" borderId="0" xfId="1" applyNumberFormat="1" applyFont="1" applyBorder="1"/>
    <xf numFmtId="0" fontId="27" fillId="0" borderId="0" xfId="1" applyFont="1" applyBorder="1" applyAlignment="1"/>
    <xf numFmtId="0" fontId="13" fillId="0" borderId="0" xfId="1" applyBorder="1" applyAlignment="1">
      <alignment horizontal="right"/>
    </xf>
    <xf numFmtId="49" fontId="3" fillId="0" borderId="28" xfId="0" applyNumberFormat="1" applyFont="1" applyBorder="1"/>
    <xf numFmtId="3" fontId="8" fillId="0" borderId="5" xfId="0" applyNumberFormat="1" applyFont="1" applyBorder="1"/>
    <xf numFmtId="3" fontId="8" fillId="0" borderId="17" xfId="0" applyNumberFormat="1" applyFont="1" applyBorder="1"/>
    <xf numFmtId="3" fontId="8" fillId="0" borderId="61" xfId="0" applyNumberFormat="1" applyFont="1" applyBorder="1"/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9" fillId="0" borderId="1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0" fillId="0" borderId="39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167" fontId="0" fillId="0" borderId="1" xfId="0" applyNumberFormat="1" applyBorder="1" applyAlignment="1">
      <alignment horizontal="right" indent="2"/>
    </xf>
    <xf numFmtId="167" fontId="0" fillId="0" borderId="30" xfId="0" applyNumberFormat="1" applyBorder="1" applyAlignment="1">
      <alignment horizontal="right" indent="2"/>
    </xf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13" fillId="0" borderId="49" xfId="1" applyFont="1" applyBorder="1" applyAlignment="1">
      <alignment horizontal="center"/>
    </xf>
    <xf numFmtId="0" fontId="13" fillId="0" borderId="50" xfId="1" applyFont="1" applyBorder="1" applyAlignment="1">
      <alignment horizontal="center"/>
    </xf>
    <xf numFmtId="0" fontId="13" fillId="0" borderId="54" xfId="1" applyFont="1" applyBorder="1" applyAlignment="1">
      <alignment horizontal="center"/>
    </xf>
    <xf numFmtId="0" fontId="13" fillId="0" borderId="55" xfId="1" applyFont="1" applyBorder="1" applyAlignment="1">
      <alignment horizontal="center"/>
    </xf>
    <xf numFmtId="0" fontId="13" fillId="0" borderId="57" xfId="1" applyFont="1" applyBorder="1" applyAlignment="1">
      <alignment horizontal="left"/>
    </xf>
    <xf numFmtId="0" fontId="13" fillId="0" borderId="56" xfId="1" applyFont="1" applyBorder="1" applyAlignment="1">
      <alignment horizontal="left"/>
    </xf>
    <xf numFmtId="0" fontId="13" fillId="0" borderId="58" xfId="1" applyFont="1" applyBorder="1" applyAlignment="1">
      <alignment horizontal="left"/>
    </xf>
    <xf numFmtId="3" fontId="7" fillId="2" borderId="42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0" fontId="21" fillId="6" borderId="4" xfId="1" applyNumberFormat="1" applyFont="1" applyFill="1" applyBorder="1" applyAlignment="1">
      <alignment horizontal="left" wrapText="1" indent="1"/>
    </xf>
    <xf numFmtId="0" fontId="22" fillId="0" borderId="0" xfId="0" applyNumberFormat="1" applyFont="1"/>
    <xf numFmtId="0" fontId="22" fillId="0" borderId="5" xfId="0" applyNumberFormat="1" applyFont="1" applyBorder="1"/>
    <xf numFmtId="49" fontId="24" fillId="6" borderId="63" xfId="1" applyNumberFormat="1" applyFont="1" applyFill="1" applyBorder="1" applyAlignment="1">
      <alignment horizontal="left" wrapText="1"/>
    </xf>
    <xf numFmtId="49" fontId="25" fillId="0" borderId="64" xfId="0" applyNumberFormat="1" applyFont="1" applyBorder="1" applyAlignment="1">
      <alignment horizontal="left" wrapText="1"/>
    </xf>
    <xf numFmtId="0" fontId="14" fillId="0" borderId="0" xfId="1" applyFont="1" applyAlignment="1">
      <alignment horizontal="center"/>
    </xf>
    <xf numFmtId="49" fontId="13" fillId="0" borderId="54" xfId="1" applyNumberFormat="1" applyFont="1" applyBorder="1" applyAlignment="1">
      <alignment horizontal="center"/>
    </xf>
    <xf numFmtId="0" fontId="13" fillId="0" borderId="57" xfId="1" applyBorder="1" applyAlignment="1">
      <alignment horizontal="center" shrinkToFit="1"/>
    </xf>
    <xf numFmtId="0" fontId="13" fillId="0" borderId="56" xfId="1" applyBorder="1" applyAlignment="1">
      <alignment horizontal="center" shrinkToFit="1"/>
    </xf>
    <xf numFmtId="0" fontId="13" fillId="0" borderId="58" xfId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A1:O70"/>
  <sheetViews>
    <sheetView showGridLines="0" tabSelected="1" topLeftCell="B5" zoomScaleNormal="100" zoomScaleSheetLayoutView="75" workbookViewId="0">
      <selection activeCell="H31" sqref="H31"/>
    </sheetView>
  </sheetViews>
  <sheetFormatPr defaultRowHeight="12.75"/>
  <cols>
    <col min="1" max="1" width="0.5703125" hidden="1" customWidth="1"/>
    <col min="2" max="2" width="7.140625" customWidth="1"/>
    <col min="4" max="4" width="19.7109375" customWidth="1"/>
    <col min="5" max="5" width="6.85546875" customWidth="1"/>
    <col min="6" max="6" width="13.140625" customWidth="1"/>
    <col min="7" max="7" width="12.42578125" style="1" customWidth="1"/>
    <col min="8" max="8" width="13.5703125" customWidth="1"/>
    <col min="9" max="9" width="11.42578125" style="1" customWidth="1"/>
    <col min="10" max="10" width="7" style="1" customWidth="1"/>
    <col min="11" max="15" width="10.7109375" customWidth="1"/>
  </cols>
  <sheetData>
    <row r="1" spans="2:15" ht="12" customHeight="1"/>
    <row r="2" spans="2:15" ht="17.25" customHeight="1">
      <c r="B2" s="2"/>
      <c r="C2" s="3" t="s">
        <v>192</v>
      </c>
      <c r="E2" s="4"/>
      <c r="F2" s="3"/>
      <c r="G2" s="5"/>
      <c r="H2" s="6" t="s">
        <v>0</v>
      </c>
      <c r="I2" s="7">
        <f ca="1">TODAY()</f>
        <v>43203</v>
      </c>
      <c r="K2" s="2"/>
    </row>
    <row r="3" spans="2:15" ht="6" customHeight="1">
      <c r="C3" s="8"/>
      <c r="D3" s="9" t="s">
        <v>1</v>
      </c>
    </row>
    <row r="4" spans="2:15" ht="4.5" customHeight="1"/>
    <row r="5" spans="2:15" ht="13.5" customHeight="1">
      <c r="C5" s="10" t="s">
        <v>2</v>
      </c>
      <c r="D5" s="11" t="s">
        <v>102</v>
      </c>
      <c r="E5" s="12" t="s">
        <v>103</v>
      </c>
      <c r="F5" s="13"/>
      <c r="G5" s="14"/>
      <c r="H5" s="13"/>
      <c r="I5" s="14"/>
      <c r="O5" s="7"/>
    </row>
    <row r="7" spans="2:15">
      <c r="C7" s="15" t="s">
        <v>3</v>
      </c>
      <c r="D7" s="16"/>
      <c r="H7" s="17" t="s">
        <v>4</v>
      </c>
      <c r="J7" s="16"/>
      <c r="K7" s="16"/>
    </row>
    <row r="8" spans="2:15">
      <c r="D8" s="16"/>
      <c r="H8" s="17" t="s">
        <v>5</v>
      </c>
      <c r="J8" s="16"/>
      <c r="K8" s="16"/>
    </row>
    <row r="9" spans="2:15">
      <c r="C9" s="17"/>
      <c r="D9" s="16"/>
      <c r="H9" s="17"/>
      <c r="J9" s="16"/>
    </row>
    <row r="10" spans="2:15">
      <c r="H10" s="17"/>
      <c r="J10" s="16"/>
    </row>
    <row r="11" spans="2:15">
      <c r="C11" s="15" t="s">
        <v>6</v>
      </c>
      <c r="D11" s="16"/>
      <c r="H11" s="17" t="s">
        <v>4</v>
      </c>
      <c r="J11" s="16"/>
      <c r="K11" s="16"/>
    </row>
    <row r="12" spans="2:15">
      <c r="D12" s="16"/>
      <c r="H12" s="17" t="s">
        <v>5</v>
      </c>
      <c r="J12" s="16"/>
      <c r="K12" s="16"/>
    </row>
    <row r="13" spans="2:15" ht="12" customHeight="1">
      <c r="C13" s="17"/>
      <c r="D13" s="16"/>
      <c r="J13" s="17"/>
    </row>
    <row r="14" spans="2:15" ht="24.75" customHeight="1">
      <c r="C14" s="18" t="s">
        <v>7</v>
      </c>
      <c r="H14" s="18" t="s">
        <v>8</v>
      </c>
      <c r="J14" s="17"/>
    </row>
    <row r="15" spans="2:15" ht="12.75" customHeight="1">
      <c r="J15" s="17"/>
    </row>
    <row r="16" spans="2:15" ht="28.5" customHeight="1">
      <c r="C16" s="18" t="s">
        <v>9</v>
      </c>
      <c r="H16" s="18" t="s">
        <v>9</v>
      </c>
    </row>
    <row r="17" spans="2:12" ht="25.5" customHeight="1"/>
    <row r="18" spans="2:12" ht="13.5" customHeight="1">
      <c r="B18" s="19"/>
      <c r="C18" s="20"/>
      <c r="D18" s="20"/>
      <c r="E18" s="21"/>
      <c r="F18" s="22"/>
      <c r="G18" s="23"/>
      <c r="H18" s="24"/>
      <c r="I18" s="23"/>
      <c r="J18" s="25" t="s">
        <v>10</v>
      </c>
      <c r="K18" s="26"/>
    </row>
    <row r="19" spans="2:12" ht="15" customHeight="1">
      <c r="B19" s="27" t="s">
        <v>11</v>
      </c>
      <c r="C19" s="28"/>
      <c r="D19" s="29">
        <v>15</v>
      </c>
      <c r="E19" s="30" t="s">
        <v>12</v>
      </c>
      <c r="F19" s="31"/>
      <c r="G19" s="32"/>
      <c r="H19" s="32"/>
      <c r="I19" s="300">
        <f>ROUND(G31,0)</f>
        <v>0</v>
      </c>
      <c r="J19" s="301"/>
      <c r="K19" s="33"/>
    </row>
    <row r="20" spans="2:12">
      <c r="B20" s="27" t="s">
        <v>13</v>
      </c>
      <c r="C20" s="28"/>
      <c r="D20" s="29">
        <f>SazbaDPH1</f>
        <v>15</v>
      </c>
      <c r="E20" s="30" t="s">
        <v>12</v>
      </c>
      <c r="F20" s="34"/>
      <c r="G20" s="35"/>
      <c r="H20" s="35"/>
      <c r="I20" s="302">
        <f>ROUND(I19*D20/100,0)</f>
        <v>0</v>
      </c>
      <c r="J20" s="303"/>
      <c r="K20" s="36"/>
    </row>
    <row r="21" spans="2:12">
      <c r="B21" s="27" t="s">
        <v>11</v>
      </c>
      <c r="C21" s="28"/>
      <c r="D21" s="29">
        <v>21</v>
      </c>
      <c r="E21" s="30" t="s">
        <v>12</v>
      </c>
      <c r="F21" s="34"/>
      <c r="G21" s="35"/>
      <c r="H21" s="35"/>
      <c r="I21" s="302">
        <f>ROUND(H31,0)</f>
        <v>0</v>
      </c>
      <c r="J21" s="303"/>
      <c r="K21" s="36"/>
    </row>
    <row r="22" spans="2:12" ht="13.5" thickBot="1">
      <c r="B22" s="27" t="s">
        <v>13</v>
      </c>
      <c r="C22" s="28"/>
      <c r="D22" s="29">
        <f>SazbaDPH2</f>
        <v>21</v>
      </c>
      <c r="E22" s="30" t="s">
        <v>12</v>
      </c>
      <c r="F22" s="37"/>
      <c r="G22" s="38"/>
      <c r="H22" s="38"/>
      <c r="I22" s="304">
        <f>ROUND(I21*D21/100,0)</f>
        <v>0</v>
      </c>
      <c r="J22" s="305"/>
      <c r="K22" s="36"/>
    </row>
    <row r="23" spans="2:12" ht="16.5" thickBot="1">
      <c r="B23" s="39" t="s">
        <v>14</v>
      </c>
      <c r="C23" s="40"/>
      <c r="D23" s="40"/>
      <c r="E23" s="41"/>
      <c r="F23" s="42"/>
      <c r="G23" s="43"/>
      <c r="H23" s="43"/>
      <c r="I23" s="306">
        <f>SUM(I19:I22)</f>
        <v>0</v>
      </c>
      <c r="J23" s="307"/>
      <c r="K23" s="44"/>
    </row>
    <row r="26" spans="2:12" ht="1.5" customHeight="1"/>
    <row r="27" spans="2:12" ht="15.75" customHeight="1">
      <c r="B27" s="12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2:12" ht="5.25" customHeight="1">
      <c r="L28" s="46"/>
    </row>
    <row r="29" spans="2:12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2">
      <c r="B30" s="52" t="s">
        <v>105</v>
      </c>
      <c r="C30" s="53" t="s">
        <v>106</v>
      </c>
      <c r="D30" s="54"/>
      <c r="E30" s="55"/>
      <c r="F30" s="56">
        <f>G30+H30+I30</f>
        <v>0</v>
      </c>
      <c r="G30" s="57">
        <v>0</v>
      </c>
      <c r="H30" s="58">
        <f>H39</f>
        <v>0</v>
      </c>
      <c r="I30" s="59">
        <f t="shared" ref="I30" si="0">(G30*SazbaDPH1)/100+(H30*SazbaDPH2)/100</f>
        <v>0</v>
      </c>
      <c r="J30" s="60" t="str">
        <f t="shared" ref="J30" si="1">IF(CelkemObjekty=0,"",F30/CelkemObjekty*100)</f>
        <v/>
      </c>
    </row>
    <row r="31" spans="2:12" ht="17.25" customHeight="1">
      <c r="B31" s="66" t="s">
        <v>19</v>
      </c>
      <c r="C31" s="67"/>
      <c r="D31" s="68"/>
      <c r="E31" s="69"/>
      <c r="F31" s="70">
        <f>SUM(F30:F30)</f>
        <v>0</v>
      </c>
      <c r="G31" s="70">
        <f>SUM(G30:G30)</f>
        <v>0</v>
      </c>
      <c r="H31" s="70">
        <f>SUM(H30:H30)</f>
        <v>0</v>
      </c>
      <c r="I31" s="70">
        <f>SUM(I30:I30)</f>
        <v>0</v>
      </c>
      <c r="J31" s="71" t="str">
        <f t="shared" ref="J31" si="2">IF(CelkemObjekty=0,"",F31/CelkemObjekty*100)</f>
        <v/>
      </c>
    </row>
    <row r="32" spans="2:12"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2:11" ht="9.75" customHeight="1"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2:11" ht="7.5" customHeight="1"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2:11" ht="18">
      <c r="B35" s="12" t="s">
        <v>20</v>
      </c>
      <c r="C35" s="45"/>
      <c r="D35" s="45"/>
      <c r="E35" s="45"/>
      <c r="F35" s="45"/>
      <c r="G35" s="45"/>
      <c r="H35" s="45"/>
      <c r="I35" s="45"/>
      <c r="J35" s="45"/>
      <c r="K35" s="72"/>
    </row>
    <row r="36" spans="2:11">
      <c r="K36" s="72"/>
    </row>
    <row r="37" spans="2:11" ht="25.5">
      <c r="B37" s="73" t="s">
        <v>21</v>
      </c>
      <c r="C37" s="74" t="s">
        <v>22</v>
      </c>
      <c r="D37" s="48"/>
      <c r="E37" s="49"/>
      <c r="F37" s="50" t="s">
        <v>17</v>
      </c>
      <c r="G37" s="51" t="str">
        <f>CONCATENATE("Základ DPH ",SazbaDPH1," %")</f>
        <v>Základ DPH 15 %</v>
      </c>
      <c r="H37" s="50" t="str">
        <f>CONCATENATE("Základ DPH ",SazbaDPH2," %")</f>
        <v>Základ DPH 21 %</v>
      </c>
      <c r="I37" s="51" t="s">
        <v>18</v>
      </c>
      <c r="J37" s="50" t="s">
        <v>12</v>
      </c>
    </row>
    <row r="38" spans="2:11">
      <c r="B38" s="75" t="s">
        <v>105</v>
      </c>
      <c r="C38" s="76" t="s">
        <v>191</v>
      </c>
      <c r="D38" s="54"/>
      <c r="E38" s="55"/>
      <c r="F38" s="56">
        <f>G38+H38+I38</f>
        <v>0</v>
      </c>
      <c r="G38" s="57">
        <v>0</v>
      </c>
      <c r="H38" s="58">
        <f>'D.1.4 PL Rek'!E11+'D.1.4 PL Rek'!F11+'D.1.4 PL Rek'!I11</f>
        <v>0</v>
      </c>
      <c r="I38" s="64">
        <f t="shared" ref="I38" si="3">(G38*SazbaDPH1)/100+(H38*SazbaDPH2)/100</f>
        <v>0</v>
      </c>
      <c r="J38" s="60" t="str">
        <f t="shared" ref="J38" si="4">IF(CelkemObjekty=0,"",F38/CelkemObjekty*100)</f>
        <v/>
      </c>
    </row>
    <row r="39" spans="2:11">
      <c r="B39" s="66" t="s">
        <v>19</v>
      </c>
      <c r="C39" s="67"/>
      <c r="D39" s="68"/>
      <c r="E39" s="69"/>
      <c r="F39" s="70">
        <f>SUM(F38:F38)</f>
        <v>0</v>
      </c>
      <c r="G39" s="77">
        <f>SUM(G38:G38)</f>
        <v>0</v>
      </c>
      <c r="H39" s="70">
        <f>SUM(H38:H38)</f>
        <v>0</v>
      </c>
      <c r="I39" s="77">
        <f>SUM(I38:I38)</f>
        <v>0</v>
      </c>
      <c r="J39" s="71" t="str">
        <f t="shared" ref="J39" si="5">IF(CelkemObjekty=0,"",F39/CelkemObjekty*100)</f>
        <v/>
      </c>
    </row>
    <row r="40" spans="2:11" ht="9" customHeight="1"/>
    <row r="41" spans="2:11" ht="6" customHeight="1"/>
    <row r="42" spans="2:11" ht="3" customHeight="1"/>
    <row r="43" spans="2:11" ht="6.75" customHeight="1"/>
    <row r="44" spans="2:11" ht="20.25" customHeight="1">
      <c r="B44" s="12" t="s">
        <v>23</v>
      </c>
      <c r="C44" s="45"/>
      <c r="D44" s="45"/>
      <c r="E44" s="45"/>
      <c r="F44" s="45"/>
      <c r="G44" s="45"/>
      <c r="H44" s="45"/>
      <c r="I44" s="45"/>
      <c r="J44" s="45"/>
    </row>
    <row r="45" spans="2:11" ht="9" customHeight="1"/>
    <row r="46" spans="2:11">
      <c r="B46" s="47" t="s">
        <v>24</v>
      </c>
      <c r="C46" s="48"/>
      <c r="D46" s="48"/>
      <c r="E46" s="50" t="s">
        <v>12</v>
      </c>
      <c r="F46" s="50" t="s">
        <v>25</v>
      </c>
      <c r="G46" s="51" t="s">
        <v>26</v>
      </c>
      <c r="H46" s="50" t="s">
        <v>27</v>
      </c>
      <c r="I46" s="51" t="s">
        <v>28</v>
      </c>
      <c r="J46" s="78" t="s">
        <v>29</v>
      </c>
    </row>
    <row r="47" spans="2:11">
      <c r="B47" s="52" t="s">
        <v>115</v>
      </c>
      <c r="C47" s="53" t="s">
        <v>116</v>
      </c>
      <c r="D47" s="54"/>
      <c r="E47" s="79" t="str">
        <f>IF(SUM(SoucetDilu)=0,"",SUM(F47:J47)/SUM(SoucetDilu)*100)</f>
        <v/>
      </c>
      <c r="F47" s="58">
        <v>0</v>
      </c>
      <c r="G47" s="80">
        <v>0</v>
      </c>
      <c r="H47" s="58">
        <v>0</v>
      </c>
      <c r="I47" s="80">
        <v>0</v>
      </c>
      <c r="J47" s="58">
        <v>0</v>
      </c>
    </row>
    <row r="48" spans="2:11">
      <c r="B48" s="61" t="s">
        <v>168</v>
      </c>
      <c r="C48" s="62" t="s">
        <v>169</v>
      </c>
      <c r="D48" s="63"/>
      <c r="E48" s="81" t="str">
        <f>IF(SUM(SoucetDilu)=0,"",SUM(F48:J48)/SUM(SoucetDilu)*100)</f>
        <v/>
      </c>
      <c r="F48" s="65">
        <v>0</v>
      </c>
      <c r="G48" s="82">
        <v>0</v>
      </c>
      <c r="H48" s="65">
        <v>0</v>
      </c>
      <c r="I48" s="82">
        <v>0</v>
      </c>
      <c r="J48" s="65">
        <v>0</v>
      </c>
    </row>
    <row r="49" spans="2:10">
      <c r="B49" s="61" t="s">
        <v>175</v>
      </c>
      <c r="C49" s="62" t="s">
        <v>176</v>
      </c>
      <c r="D49" s="63"/>
      <c r="E49" s="81" t="str">
        <f>IF(SUM(SoucetDilu)=0,"",SUM(F49:J49)/SUM(SoucetDilu)*100)</f>
        <v/>
      </c>
      <c r="F49" s="65">
        <v>0</v>
      </c>
      <c r="G49" s="82">
        <v>0</v>
      </c>
      <c r="H49" s="65">
        <v>0</v>
      </c>
      <c r="I49" s="82">
        <v>0</v>
      </c>
      <c r="J49" s="65">
        <v>0</v>
      </c>
    </row>
    <row r="50" spans="2:10">
      <c r="B50" s="61" t="s">
        <v>109</v>
      </c>
      <c r="C50" s="62" t="s">
        <v>110</v>
      </c>
      <c r="D50" s="63"/>
      <c r="E50" s="81" t="str">
        <f>IF(SUM(SoucetDilu)=0,"",SUM(F50:J50)/SUM(SoucetDilu)*100)</f>
        <v/>
      </c>
      <c r="F50" s="65">
        <v>0</v>
      </c>
      <c r="G50" s="82">
        <v>0</v>
      </c>
      <c r="H50" s="65">
        <v>0</v>
      </c>
      <c r="I50" s="82">
        <v>0</v>
      </c>
      <c r="J50" s="65">
        <v>0</v>
      </c>
    </row>
    <row r="51" spans="2:10">
      <c r="B51" s="66" t="s">
        <v>19</v>
      </c>
      <c r="C51" s="67"/>
      <c r="D51" s="68"/>
      <c r="E51" s="83" t="str">
        <f t="shared" ref="E51" si="6">IF(SUM(SoucetDilu)=0,"",SUM(F51:J51)/SUM(SoucetDilu)*100)</f>
        <v/>
      </c>
      <c r="F51" s="70">
        <f>SUM(F47:F50)</f>
        <v>0</v>
      </c>
      <c r="G51" s="77">
        <f>SUM(G47:G50)</f>
        <v>0</v>
      </c>
      <c r="H51" s="70">
        <f>SUM(H47:H50)</f>
        <v>0</v>
      </c>
      <c r="I51" s="77">
        <f>SUM(I47:I50)</f>
        <v>0</v>
      </c>
      <c r="J51" s="70">
        <f>SUM(J47:J50)</f>
        <v>0</v>
      </c>
    </row>
    <row r="53" spans="2:10" ht="2.25" customHeight="1"/>
    <row r="54" spans="2:10" ht="1.5" customHeight="1"/>
    <row r="55" spans="2:10" ht="0.75" customHeight="1"/>
    <row r="56" spans="2:10" ht="0.75" customHeight="1"/>
    <row r="57" spans="2:10" ht="0.75" customHeight="1"/>
    <row r="58" spans="2:10" ht="18">
      <c r="B58" s="12" t="s">
        <v>30</v>
      </c>
      <c r="C58" s="45"/>
      <c r="D58" s="45"/>
      <c r="E58" s="45"/>
      <c r="F58" s="45"/>
      <c r="G58" s="45"/>
      <c r="H58" s="45"/>
      <c r="I58" s="45"/>
      <c r="J58" s="45"/>
    </row>
    <row r="60" spans="2:10">
      <c r="B60" s="47" t="s">
        <v>31</v>
      </c>
      <c r="C60" s="48"/>
      <c r="D60" s="48"/>
      <c r="E60" s="84"/>
      <c r="F60" s="85"/>
      <c r="G60" s="51"/>
      <c r="H60" s="50" t="s">
        <v>17</v>
      </c>
      <c r="I60"/>
      <c r="J60"/>
    </row>
    <row r="61" spans="2:10">
      <c r="B61" s="52" t="s">
        <v>183</v>
      </c>
      <c r="C61" s="53"/>
      <c r="D61" s="54"/>
      <c r="E61" s="86"/>
      <c r="F61" s="87"/>
      <c r="G61" s="57"/>
      <c r="H61" s="58">
        <v>0</v>
      </c>
      <c r="I61"/>
      <c r="J61"/>
    </row>
    <row r="62" spans="2:10">
      <c r="B62" s="61" t="s">
        <v>184</v>
      </c>
      <c r="C62" s="62"/>
      <c r="D62" s="63"/>
      <c r="E62" s="88"/>
      <c r="F62" s="89"/>
      <c r="G62" s="64"/>
      <c r="H62" s="65">
        <v>0</v>
      </c>
      <c r="I62"/>
      <c r="J62"/>
    </row>
    <row r="63" spans="2:10">
      <c r="B63" s="61" t="s">
        <v>185</v>
      </c>
      <c r="C63" s="62"/>
      <c r="D63" s="63"/>
      <c r="E63" s="88"/>
      <c r="F63" s="89"/>
      <c r="G63" s="64"/>
      <c r="H63" s="65">
        <v>0</v>
      </c>
      <c r="I63"/>
      <c r="J63"/>
    </row>
    <row r="64" spans="2:10">
      <c r="B64" s="61" t="s">
        <v>186</v>
      </c>
      <c r="C64" s="62"/>
      <c r="D64" s="63"/>
      <c r="E64" s="88"/>
      <c r="F64" s="89"/>
      <c r="G64" s="64"/>
      <c r="H64" s="65">
        <v>0</v>
      </c>
      <c r="I64"/>
      <c r="J64"/>
    </row>
    <row r="65" spans="2:10">
      <c r="B65" s="61" t="s">
        <v>187</v>
      </c>
      <c r="C65" s="62"/>
      <c r="D65" s="63"/>
      <c r="E65" s="88"/>
      <c r="F65" s="89"/>
      <c r="G65" s="64"/>
      <c r="H65" s="65">
        <v>0</v>
      </c>
      <c r="I65"/>
      <c r="J65"/>
    </row>
    <row r="66" spans="2:10">
      <c r="B66" s="61" t="s">
        <v>188</v>
      </c>
      <c r="C66" s="62"/>
      <c r="D66" s="63"/>
      <c r="E66" s="88"/>
      <c r="F66" s="89"/>
      <c r="G66" s="64"/>
      <c r="H66" s="65">
        <v>0</v>
      </c>
      <c r="I66"/>
      <c r="J66"/>
    </row>
    <row r="67" spans="2:10">
      <c r="B67" s="61" t="s">
        <v>189</v>
      </c>
      <c r="C67" s="62"/>
      <c r="D67" s="63"/>
      <c r="E67" s="88"/>
      <c r="F67" s="89"/>
      <c r="G67" s="64"/>
      <c r="H67" s="65">
        <v>0</v>
      </c>
      <c r="I67"/>
      <c r="J67"/>
    </row>
    <row r="68" spans="2:10">
      <c r="B68" s="61" t="s">
        <v>190</v>
      </c>
      <c r="C68" s="62"/>
      <c r="D68" s="63"/>
      <c r="E68" s="88"/>
      <c r="F68" s="89"/>
      <c r="G68" s="64"/>
      <c r="H68" s="65">
        <v>0</v>
      </c>
      <c r="I68"/>
      <c r="J68"/>
    </row>
    <row r="69" spans="2:10">
      <c r="B69" s="66" t="s">
        <v>19</v>
      </c>
      <c r="C69" s="67"/>
      <c r="D69" s="68"/>
      <c r="E69" s="90"/>
      <c r="F69" s="91"/>
      <c r="G69" s="77"/>
      <c r="H69" s="70">
        <f>SUM(H61:H68)</f>
        <v>0</v>
      </c>
      <c r="I69"/>
      <c r="J69"/>
    </row>
    <row r="70" spans="2:10">
      <c r="I70"/>
      <c r="J70"/>
    </row>
  </sheetData>
  <sortState ref="B831:K834">
    <sortCondition ref="B831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opLeftCell="A7" zoomScaleNormal="100" workbookViewId="0">
      <selection activeCell="I29" sqref="I29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92" t="s">
        <v>100</v>
      </c>
      <c r="B1" s="93"/>
      <c r="C1" s="93"/>
      <c r="D1" s="93"/>
      <c r="E1" s="93"/>
      <c r="F1" s="93"/>
      <c r="G1" s="93"/>
    </row>
    <row r="2" spans="1:57" ht="12.75" customHeight="1">
      <c r="A2" s="94" t="s">
        <v>32</v>
      </c>
      <c r="B2" s="95"/>
      <c r="C2" s="96" t="s">
        <v>108</v>
      </c>
      <c r="D2" s="96" t="s">
        <v>106</v>
      </c>
      <c r="E2" s="95"/>
      <c r="F2" s="97" t="s">
        <v>33</v>
      </c>
      <c r="G2" s="98"/>
    </row>
    <row r="3" spans="1:57" ht="3" hidden="1" customHeight="1">
      <c r="A3" s="99"/>
      <c r="B3" s="100"/>
      <c r="C3" s="101"/>
      <c r="D3" s="101"/>
      <c r="E3" s="100"/>
      <c r="F3" s="102"/>
      <c r="G3" s="103"/>
    </row>
    <row r="4" spans="1:57" ht="12" customHeight="1">
      <c r="A4" s="104" t="s">
        <v>34</v>
      </c>
      <c r="B4" s="100"/>
      <c r="C4" s="101"/>
      <c r="D4" s="101"/>
      <c r="E4" s="100"/>
      <c r="F4" s="102" t="s">
        <v>35</v>
      </c>
      <c r="G4" s="105"/>
    </row>
    <row r="5" spans="1:57" ht="12.95" customHeight="1">
      <c r="A5" s="106" t="s">
        <v>105</v>
      </c>
      <c r="B5" s="107"/>
      <c r="C5" s="108" t="s">
        <v>106</v>
      </c>
      <c r="D5" s="109"/>
      <c r="E5" s="110"/>
      <c r="F5" s="102" t="s">
        <v>36</v>
      </c>
      <c r="G5" s="103"/>
    </row>
    <row r="6" spans="1:57" ht="12.95" customHeight="1">
      <c r="A6" s="104" t="s">
        <v>37</v>
      </c>
      <c r="B6" s="100"/>
      <c r="C6" s="101"/>
      <c r="D6" s="101"/>
      <c r="E6" s="100"/>
      <c r="F6" s="111" t="s">
        <v>38</v>
      </c>
      <c r="G6" s="112"/>
      <c r="O6" s="113"/>
    </row>
    <row r="7" spans="1:57" ht="12.95" customHeight="1">
      <c r="A7" s="114" t="s">
        <v>102</v>
      </c>
      <c r="B7" s="115"/>
      <c r="C7" s="116" t="s">
        <v>103</v>
      </c>
      <c r="D7" s="117"/>
      <c r="E7" s="117"/>
      <c r="F7" s="118" t="s">
        <v>39</v>
      </c>
      <c r="G7" s="112">
        <f>IF(G6=0,,ROUND((F30+F32)/G6,1))</f>
        <v>0</v>
      </c>
    </row>
    <row r="8" spans="1:57">
      <c r="A8" s="119" t="s">
        <v>40</v>
      </c>
      <c r="B8" s="102"/>
      <c r="C8" s="310"/>
      <c r="D8" s="310"/>
      <c r="E8" s="311"/>
      <c r="F8" s="120" t="s">
        <v>41</v>
      </c>
      <c r="G8" s="121"/>
      <c r="H8" s="122"/>
      <c r="I8" s="123"/>
    </row>
    <row r="9" spans="1:57">
      <c r="A9" s="119" t="s">
        <v>42</v>
      </c>
      <c r="B9" s="102"/>
      <c r="C9" s="310"/>
      <c r="D9" s="310"/>
      <c r="E9" s="311"/>
      <c r="F9" s="102"/>
      <c r="G9" s="124"/>
      <c r="H9" s="125"/>
    </row>
    <row r="10" spans="1:57">
      <c r="A10" s="119" t="s">
        <v>43</v>
      </c>
      <c r="B10" s="102"/>
      <c r="C10" s="310"/>
      <c r="D10" s="310"/>
      <c r="E10" s="310"/>
      <c r="F10" s="126"/>
      <c r="G10" s="127"/>
      <c r="H10" s="128"/>
    </row>
    <row r="11" spans="1:57" ht="13.5" customHeight="1">
      <c r="A11" s="119" t="s">
        <v>44</v>
      </c>
      <c r="B11" s="102"/>
      <c r="C11" s="310"/>
      <c r="D11" s="310"/>
      <c r="E11" s="310"/>
      <c r="F11" s="129" t="s">
        <v>45</v>
      </c>
      <c r="G11" s="130"/>
      <c r="H11" s="125"/>
      <c r="BA11" s="131"/>
      <c r="BB11" s="131"/>
      <c r="BC11" s="131"/>
      <c r="BD11" s="131"/>
      <c r="BE11" s="131"/>
    </row>
    <row r="12" spans="1:57" ht="12.75" customHeight="1">
      <c r="A12" s="132" t="s">
        <v>46</v>
      </c>
      <c r="B12" s="100"/>
      <c r="C12" s="312"/>
      <c r="D12" s="312"/>
      <c r="E12" s="312"/>
      <c r="F12" s="133" t="s">
        <v>47</v>
      </c>
      <c r="G12" s="134"/>
      <c r="H12" s="125"/>
    </row>
    <row r="13" spans="1:57" ht="28.5" customHeight="1" thickBot="1">
      <c r="A13" s="135" t="s">
        <v>48</v>
      </c>
      <c r="B13" s="136"/>
      <c r="C13" s="136"/>
      <c r="D13" s="136"/>
      <c r="E13" s="137"/>
      <c r="F13" s="137"/>
      <c r="G13" s="138"/>
      <c r="H13" s="125"/>
    </row>
    <row r="14" spans="1:57" ht="17.25" customHeight="1" thickBot="1">
      <c r="A14" s="139" t="s">
        <v>49</v>
      </c>
      <c r="B14" s="140"/>
      <c r="C14" s="141"/>
      <c r="D14" s="142" t="s">
        <v>50</v>
      </c>
      <c r="E14" s="143"/>
      <c r="F14" s="143"/>
      <c r="G14" s="141"/>
    </row>
    <row r="15" spans="1:57" ht="15.95" customHeight="1">
      <c r="A15" s="144"/>
      <c r="B15" s="145" t="s">
        <v>51</v>
      </c>
      <c r="C15" s="146">
        <f>'D.1.4 PL Rek'!E11</f>
        <v>0</v>
      </c>
      <c r="D15" s="147" t="str">
        <f>'D.1.4 PL Rek'!A16</f>
        <v>Ztížené výrobní podmínky</v>
      </c>
      <c r="E15" s="148"/>
      <c r="F15" s="149"/>
      <c r="G15" s="146">
        <f>'D.1.4 PL Rek'!I16</f>
        <v>0</v>
      </c>
    </row>
    <row r="16" spans="1:57" ht="15.95" customHeight="1">
      <c r="A16" s="144" t="s">
        <v>52</v>
      </c>
      <c r="B16" s="145" t="s">
        <v>53</v>
      </c>
      <c r="C16" s="146">
        <f>'D.1.4 PL Rek'!F11</f>
        <v>0</v>
      </c>
      <c r="D16" s="150" t="str">
        <f>'D.1.4 PL Rek'!A17</f>
        <v>Oborová přirážka</v>
      </c>
      <c r="E16" s="151"/>
      <c r="F16" s="152"/>
      <c r="G16" s="146">
        <f>'D.1.4 PL Rek'!I17</f>
        <v>0</v>
      </c>
    </row>
    <row r="17" spans="1:7" ht="15.95" customHeight="1">
      <c r="A17" s="144" t="s">
        <v>54</v>
      </c>
      <c r="B17" s="145" t="s">
        <v>55</v>
      </c>
      <c r="C17" s="146">
        <f>'D.1.4 PL Rek'!H11</f>
        <v>0</v>
      </c>
      <c r="D17" s="150" t="str">
        <f>'D.1.4 PL Rek'!A18</f>
        <v>Přesun stavebních kapacit</v>
      </c>
      <c r="E17" s="151"/>
      <c r="F17" s="152"/>
      <c r="G17" s="146">
        <f>'D.1.4 PL Rek'!I18</f>
        <v>0</v>
      </c>
    </row>
    <row r="18" spans="1:7" ht="15.95" customHeight="1">
      <c r="A18" s="153" t="s">
        <v>56</v>
      </c>
      <c r="B18" s="154" t="s">
        <v>57</v>
      </c>
      <c r="C18" s="146">
        <f>'D.1.4 PL Rek'!G11</f>
        <v>0</v>
      </c>
      <c r="D18" s="150" t="str">
        <f>'D.1.4 PL Rek'!A19</f>
        <v>Mimostaveništní doprava</v>
      </c>
      <c r="E18" s="151"/>
      <c r="F18" s="152"/>
      <c r="G18" s="146">
        <f>'D.1.4 PL Rek'!I19</f>
        <v>0</v>
      </c>
    </row>
    <row r="19" spans="1:7" ht="15.95" customHeight="1">
      <c r="A19" s="155" t="s">
        <v>58</v>
      </c>
      <c r="B19" s="145"/>
      <c r="C19" s="146">
        <f>SUM(C15:C18)</f>
        <v>0</v>
      </c>
      <c r="D19" s="156" t="str">
        <f>'D.1.4 PL Rek'!A20</f>
        <v>Zařízení staveniště</v>
      </c>
      <c r="E19" s="151"/>
      <c r="F19" s="152"/>
      <c r="G19" s="146">
        <f>'D.1.4 PL Rek'!I20</f>
        <v>0</v>
      </c>
    </row>
    <row r="20" spans="1:7" ht="15.95" customHeight="1">
      <c r="A20" s="155"/>
      <c r="B20" s="145"/>
      <c r="C20" s="146"/>
      <c r="D20" s="150" t="str">
        <f>'D.1.4 PL Rek'!A21</f>
        <v>Provoz investora</v>
      </c>
      <c r="E20" s="151"/>
      <c r="F20" s="152"/>
      <c r="G20" s="146">
        <f>'D.1.4 PL Rek'!I21</f>
        <v>0</v>
      </c>
    </row>
    <row r="21" spans="1:7" ht="15.95" customHeight="1">
      <c r="A21" s="155" t="s">
        <v>29</v>
      </c>
      <c r="B21" s="145"/>
      <c r="C21" s="146">
        <f>'D.1.4 PL Rek'!I11</f>
        <v>0</v>
      </c>
      <c r="D21" s="150" t="str">
        <f>'D.1.4 PL Rek'!A22</f>
        <v>Kompletační činnost (IČD)</v>
      </c>
      <c r="E21" s="151"/>
      <c r="F21" s="152"/>
      <c r="G21" s="146">
        <f>'D.1.4 PL Rek'!I22</f>
        <v>0</v>
      </c>
    </row>
    <row r="22" spans="1:7" ht="15.95" customHeight="1">
      <c r="A22" s="157" t="s">
        <v>59</v>
      </c>
      <c r="B22" s="125"/>
      <c r="C22" s="146">
        <f>C19+C21</f>
        <v>0</v>
      </c>
      <c r="D22" s="150" t="s">
        <v>60</v>
      </c>
      <c r="E22" s="151"/>
      <c r="F22" s="152"/>
      <c r="G22" s="146">
        <f>G23-SUM(G15:G21)</f>
        <v>0</v>
      </c>
    </row>
    <row r="23" spans="1:7" ht="15.95" customHeight="1" thickBot="1">
      <c r="A23" s="313" t="s">
        <v>61</v>
      </c>
      <c r="B23" s="314"/>
      <c r="C23" s="158">
        <f>C22+G23</f>
        <v>0</v>
      </c>
      <c r="D23" s="159" t="s">
        <v>62</v>
      </c>
      <c r="E23" s="160"/>
      <c r="F23" s="161"/>
      <c r="G23" s="146">
        <f>'D.1.4 PL Rek'!H24</f>
        <v>0</v>
      </c>
    </row>
    <row r="24" spans="1:7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>
      <c r="A25" s="157" t="s">
        <v>66</v>
      </c>
      <c r="B25" s="125"/>
      <c r="C25" s="167"/>
      <c r="D25" s="125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5" t="s">
        <v>67</v>
      </c>
      <c r="F26" s="168" t="s">
        <v>67</v>
      </c>
      <c r="G26" s="169"/>
    </row>
    <row r="27" spans="1:7">
      <c r="A27" s="157"/>
      <c r="B27" s="171"/>
      <c r="C27" s="167"/>
      <c r="D27" s="125"/>
      <c r="F27" s="168"/>
      <c r="G27" s="169"/>
    </row>
    <row r="28" spans="1:7">
      <c r="A28" s="157" t="s">
        <v>68</v>
      </c>
      <c r="B28" s="125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5"/>
      <c r="C29" s="173"/>
      <c r="D29" s="174"/>
      <c r="E29" s="173"/>
      <c r="F29" s="125"/>
      <c r="G29" s="169"/>
    </row>
    <row r="30" spans="1:7">
      <c r="A30" s="175" t="s">
        <v>11</v>
      </c>
      <c r="B30" s="176"/>
      <c r="C30" s="177">
        <v>21</v>
      </c>
      <c r="D30" s="176" t="s">
        <v>70</v>
      </c>
      <c r="E30" s="178"/>
      <c r="F30" s="315">
        <f>ROUND(C23-F32,0)</f>
        <v>0</v>
      </c>
      <c r="G30" s="316"/>
    </row>
    <row r="31" spans="1:7">
      <c r="A31" s="175" t="s">
        <v>71</v>
      </c>
      <c r="B31" s="176"/>
      <c r="C31" s="177">
        <f>C30</f>
        <v>21</v>
      </c>
      <c r="D31" s="176" t="s">
        <v>72</v>
      </c>
      <c r="E31" s="178"/>
      <c r="F31" s="315">
        <f>ROUND(PRODUCT(F30,C31/100),1)</f>
        <v>0</v>
      </c>
      <c r="G31" s="316"/>
    </row>
    <row r="32" spans="1:7">
      <c r="A32" s="175" t="s">
        <v>11</v>
      </c>
      <c r="B32" s="176"/>
      <c r="C32" s="177">
        <v>0</v>
      </c>
      <c r="D32" s="176" t="s">
        <v>72</v>
      </c>
      <c r="E32" s="178"/>
      <c r="F32" s="315">
        <v>0</v>
      </c>
      <c r="G32" s="316"/>
    </row>
    <row r="33" spans="1:8">
      <c r="A33" s="175" t="s">
        <v>71</v>
      </c>
      <c r="B33" s="179"/>
      <c r="C33" s="180">
        <f>C32</f>
        <v>0</v>
      </c>
      <c r="D33" s="176" t="s">
        <v>72</v>
      </c>
      <c r="E33" s="152"/>
      <c r="F33" s="315">
        <f>ROUND(PRODUCT(F32,C33/100),1)</f>
        <v>0</v>
      </c>
      <c r="G33" s="316"/>
    </row>
    <row r="34" spans="1:8" s="184" customFormat="1" ht="19.5" customHeight="1" thickBot="1">
      <c r="A34" s="181" t="s">
        <v>73</v>
      </c>
      <c r="B34" s="182"/>
      <c r="C34" s="182"/>
      <c r="D34" s="182"/>
      <c r="E34" s="183"/>
      <c r="F34" s="317">
        <f>CEILING(SUM(F30:F33),IF(SUM(F30:F33)&gt;=0,1,-1))</f>
        <v>0</v>
      </c>
      <c r="G34" s="318"/>
    </row>
    <row r="36" spans="1:8">
      <c r="A36" s="1" t="s">
        <v>74</v>
      </c>
      <c r="B36" s="1"/>
      <c r="C36" s="1"/>
      <c r="D36" s="1"/>
      <c r="E36" s="1"/>
      <c r="F36" s="1"/>
      <c r="G36" s="1"/>
      <c r="H36" t="s">
        <v>1</v>
      </c>
    </row>
    <row r="37" spans="1:8" ht="14.25" customHeight="1">
      <c r="A37" s="1"/>
      <c r="B37" s="309" t="s">
        <v>193</v>
      </c>
      <c r="C37" s="309"/>
      <c r="D37" s="309"/>
      <c r="E37" s="309"/>
      <c r="F37" s="309"/>
      <c r="G37" s="309"/>
      <c r="H37" t="s">
        <v>1</v>
      </c>
    </row>
    <row r="38" spans="1:8" ht="12.75" customHeight="1">
      <c r="A38" s="185"/>
      <c r="B38" s="309"/>
      <c r="C38" s="309"/>
      <c r="D38" s="309"/>
      <c r="E38" s="309"/>
      <c r="F38" s="309"/>
      <c r="G38" s="309"/>
      <c r="H38" t="s">
        <v>1</v>
      </c>
    </row>
    <row r="39" spans="1:8">
      <c r="A39" s="185"/>
      <c r="B39" s="309"/>
      <c r="C39" s="309"/>
      <c r="D39" s="309"/>
      <c r="E39" s="309"/>
      <c r="F39" s="309"/>
      <c r="G39" s="309"/>
      <c r="H39" t="s">
        <v>1</v>
      </c>
    </row>
    <row r="40" spans="1:8">
      <c r="A40" s="185"/>
      <c r="B40" s="309"/>
      <c r="C40" s="309"/>
      <c r="D40" s="309"/>
      <c r="E40" s="309"/>
      <c r="F40" s="309"/>
      <c r="G40" s="309"/>
      <c r="H40" t="s">
        <v>1</v>
      </c>
    </row>
    <row r="41" spans="1:8">
      <c r="A41" s="185"/>
      <c r="B41" s="309"/>
      <c r="C41" s="309"/>
      <c r="D41" s="309"/>
      <c r="E41" s="309"/>
      <c r="F41" s="309"/>
      <c r="G41" s="309"/>
      <c r="H41" t="s">
        <v>1</v>
      </c>
    </row>
    <row r="42" spans="1:8">
      <c r="A42" s="185"/>
      <c r="B42" s="309"/>
      <c r="C42" s="309"/>
      <c r="D42" s="309"/>
      <c r="E42" s="309"/>
      <c r="F42" s="309"/>
      <c r="G42" s="309"/>
      <c r="H42" t="s">
        <v>1</v>
      </c>
    </row>
    <row r="43" spans="1:8">
      <c r="A43" s="185"/>
      <c r="B43" s="309"/>
      <c r="C43" s="309"/>
      <c r="D43" s="309"/>
      <c r="E43" s="309"/>
      <c r="F43" s="309"/>
      <c r="G43" s="309"/>
      <c r="H43" t="s">
        <v>1</v>
      </c>
    </row>
    <row r="44" spans="1:8">
      <c r="A44" s="185"/>
      <c r="B44" s="309"/>
      <c r="C44" s="309"/>
      <c r="D44" s="309"/>
      <c r="E44" s="309"/>
      <c r="F44" s="309"/>
      <c r="G44" s="309"/>
      <c r="H44" t="s">
        <v>1</v>
      </c>
    </row>
    <row r="45" spans="1:8" ht="0.75" customHeight="1">
      <c r="A45" s="185"/>
      <c r="B45" s="309"/>
      <c r="C45" s="309"/>
      <c r="D45" s="309"/>
      <c r="E45" s="309"/>
      <c r="F45" s="309"/>
      <c r="G45" s="309"/>
      <c r="H45" t="s">
        <v>1</v>
      </c>
    </row>
    <row r="46" spans="1:8">
      <c r="B46" s="308"/>
      <c r="C46" s="308"/>
      <c r="D46" s="308"/>
      <c r="E46" s="308"/>
      <c r="F46" s="308"/>
      <c r="G46" s="308"/>
    </row>
    <row r="47" spans="1:8">
      <c r="B47" s="308"/>
      <c r="C47" s="308"/>
      <c r="D47" s="308"/>
      <c r="E47" s="308"/>
      <c r="F47" s="308"/>
      <c r="G47" s="308"/>
    </row>
    <row r="48" spans="1:8">
      <c r="B48" s="308"/>
      <c r="C48" s="308"/>
      <c r="D48" s="308"/>
      <c r="E48" s="308"/>
      <c r="F48" s="308"/>
      <c r="G48" s="308"/>
    </row>
    <row r="49" spans="2:7">
      <c r="B49" s="308"/>
      <c r="C49" s="308"/>
      <c r="D49" s="308"/>
      <c r="E49" s="308"/>
      <c r="F49" s="308"/>
      <c r="G49" s="308"/>
    </row>
    <row r="50" spans="2:7">
      <c r="B50" s="308"/>
      <c r="C50" s="308"/>
      <c r="D50" s="308"/>
      <c r="E50" s="308"/>
      <c r="F50" s="308"/>
      <c r="G50" s="308"/>
    </row>
    <row r="51" spans="2:7">
      <c r="B51" s="308"/>
      <c r="C51" s="308"/>
      <c r="D51" s="308"/>
      <c r="E51" s="308"/>
      <c r="F51" s="308"/>
      <c r="G51" s="308"/>
    </row>
    <row r="52" spans="2:7">
      <c r="B52" s="308"/>
      <c r="C52" s="308"/>
      <c r="D52" s="308"/>
      <c r="E52" s="308"/>
      <c r="F52" s="308"/>
      <c r="G52" s="308"/>
    </row>
    <row r="53" spans="2:7">
      <c r="B53" s="308"/>
      <c r="C53" s="308"/>
      <c r="D53" s="308"/>
      <c r="E53" s="308"/>
      <c r="F53" s="308"/>
      <c r="G53" s="308"/>
    </row>
    <row r="54" spans="2:7">
      <c r="B54" s="308"/>
      <c r="C54" s="308"/>
      <c r="D54" s="308"/>
      <c r="E54" s="308"/>
      <c r="F54" s="308"/>
      <c r="G54" s="308"/>
    </row>
    <row r="55" spans="2:7">
      <c r="B55" s="308"/>
      <c r="C55" s="308"/>
      <c r="D55" s="308"/>
      <c r="E55" s="308"/>
      <c r="F55" s="308"/>
      <c r="G55" s="308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75"/>
  <sheetViews>
    <sheetView workbookViewId="0">
      <selection activeCell="F11" sqref="F11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>
      <c r="A1" s="319" t="s">
        <v>2</v>
      </c>
      <c r="B1" s="320"/>
      <c r="C1" s="186" t="s">
        <v>104</v>
      </c>
      <c r="D1" s="187"/>
      <c r="E1" s="188"/>
      <c r="F1" s="187"/>
      <c r="G1" s="189" t="s">
        <v>75</v>
      </c>
      <c r="H1" s="190" t="s">
        <v>108</v>
      </c>
      <c r="I1" s="191"/>
    </row>
    <row r="2" spans="1:57" ht="13.5" thickBot="1">
      <c r="A2" s="321" t="s">
        <v>76</v>
      </c>
      <c r="B2" s="322"/>
      <c r="C2" s="192" t="s">
        <v>107</v>
      </c>
      <c r="D2" s="193"/>
      <c r="E2" s="194"/>
      <c r="F2" s="193"/>
      <c r="G2" s="323" t="s">
        <v>106</v>
      </c>
      <c r="H2" s="324"/>
      <c r="I2" s="325"/>
    </row>
    <row r="3" spans="1:57" ht="13.5" thickTop="1">
      <c r="F3" s="125"/>
    </row>
    <row r="4" spans="1:57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spans="1:57" ht="13.5" thickBot="1"/>
    <row r="6" spans="1:57" s="125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57" s="125" customFormat="1">
      <c r="A7" s="296" t="str">
        <f>'D.1.4 PL Pol'!B7</f>
        <v>95</v>
      </c>
      <c r="B7" s="63" t="str">
        <f>'D.1.4 PL Pol'!C7</f>
        <v>Dokončovací konstrukce na pozemních stavbách</v>
      </c>
      <c r="D7" s="204"/>
      <c r="E7" s="297">
        <f>'D.1.4 PL Pol'!G9</f>
        <v>0</v>
      </c>
      <c r="F7" s="298">
        <f>'D.1.4 PL Pol'!BB9</f>
        <v>0</v>
      </c>
      <c r="G7" s="298">
        <f>'D.1.4 PL Pol'!BC9</f>
        <v>0</v>
      </c>
      <c r="H7" s="298">
        <f>'D.1.4 PL Pol'!BD9</f>
        <v>0</v>
      </c>
      <c r="I7" s="299">
        <f>'D.1.4 PL Pol'!BE9</f>
        <v>0</v>
      </c>
    </row>
    <row r="8" spans="1:57" s="125" customFormat="1">
      <c r="A8" s="296" t="str">
        <f>'D.1.4 PL Pol'!B10</f>
        <v>723</v>
      </c>
      <c r="B8" s="63" t="str">
        <f>'D.1.4 PL Pol'!C10</f>
        <v>Vnitřní plynovod</v>
      </c>
      <c r="D8" s="204"/>
      <c r="E8" s="297">
        <f>'D.1.4 PL Pol'!BA37</f>
        <v>0</v>
      </c>
      <c r="F8" s="298">
        <f>'D.1.4 PL Pol'!G37-'D.1.4 PL Pol'!G36</f>
        <v>0</v>
      </c>
      <c r="G8" s="298">
        <f>'D.1.4 PL Pol'!BC37</f>
        <v>0</v>
      </c>
      <c r="H8" s="298">
        <f>'D.1.4 PL Pol'!BD37</f>
        <v>0</v>
      </c>
      <c r="I8" s="299">
        <f>'D.1.4 PL Pol'!G36</f>
        <v>0</v>
      </c>
    </row>
    <row r="9" spans="1:57" s="125" customFormat="1">
      <c r="A9" s="296" t="str">
        <f>'D.1.4 PL Pol'!B38</f>
        <v>725</v>
      </c>
      <c r="B9" s="63" t="str">
        <f>'D.1.4 PL Pol'!C38</f>
        <v>Zařizovací předměty</v>
      </c>
      <c r="D9" s="204"/>
      <c r="E9" s="297">
        <f>'D.1.4 PL Pol'!BA41</f>
        <v>0</v>
      </c>
      <c r="F9" s="298">
        <f>'D.1.4 PL Pol'!G41</f>
        <v>0</v>
      </c>
      <c r="G9" s="298">
        <f>'D.1.4 PL Pol'!BC41</f>
        <v>0</v>
      </c>
      <c r="H9" s="298">
        <f>'D.1.4 PL Pol'!BD41</f>
        <v>0</v>
      </c>
      <c r="I9" s="299">
        <f>'D.1.4 PL Pol'!BE41</f>
        <v>0</v>
      </c>
    </row>
    <row r="10" spans="1:57" s="125" customFormat="1" ht="13.5" thickBot="1">
      <c r="A10" s="296" t="str">
        <f>'D.1.4 PL Pol'!B42</f>
        <v>733</v>
      </c>
      <c r="B10" s="63" t="str">
        <f>'D.1.4 PL Pol'!C42</f>
        <v>Rozvod potrubí</v>
      </c>
      <c r="D10" s="204"/>
      <c r="E10" s="297">
        <f>'D.1.4 PL Pol'!BA47</f>
        <v>0</v>
      </c>
      <c r="F10" s="298">
        <f>'D.1.4 PL Pol'!G47</f>
        <v>0</v>
      </c>
      <c r="G10" s="298">
        <f>'D.1.4 PL Pol'!BC47</f>
        <v>0</v>
      </c>
      <c r="H10" s="298">
        <f>'D.1.4 PL Pol'!BD47</f>
        <v>0</v>
      </c>
      <c r="I10" s="299">
        <f>'D.1.4 PL Pol'!BE47</f>
        <v>0</v>
      </c>
    </row>
    <row r="11" spans="1:57" s="13" customFormat="1" ht="13.5" thickBot="1">
      <c r="A11" s="205"/>
      <c r="B11" s="206" t="s">
        <v>79</v>
      </c>
      <c r="C11" s="206"/>
      <c r="D11" s="207"/>
      <c r="E11" s="208">
        <f>SUM(E7:E10)</f>
        <v>0</v>
      </c>
      <c r="F11" s="209">
        <f>SUM(F7:F10)</f>
        <v>0</v>
      </c>
      <c r="G11" s="209">
        <f>SUM(G7:G10)</f>
        <v>0</v>
      </c>
      <c r="H11" s="209">
        <f>SUM(H7:H10)</f>
        <v>0</v>
      </c>
      <c r="I11" s="210">
        <f>SUM(I7:I10)</f>
        <v>0</v>
      </c>
    </row>
    <row r="12" spans="1:57">
      <c r="A12" s="125"/>
      <c r="B12" s="125"/>
      <c r="C12" s="125"/>
      <c r="D12" s="125"/>
      <c r="E12" s="125"/>
      <c r="F12" s="125"/>
      <c r="G12" s="125"/>
      <c r="H12" s="125"/>
      <c r="I12" s="125"/>
    </row>
    <row r="13" spans="1:57" ht="19.5" customHeight="1">
      <c r="A13" s="196" t="s">
        <v>80</v>
      </c>
      <c r="B13" s="196"/>
      <c r="C13" s="196"/>
      <c r="D13" s="196"/>
      <c r="E13" s="196"/>
      <c r="F13" s="196"/>
      <c r="G13" s="211"/>
      <c r="H13" s="196"/>
      <c r="I13" s="196"/>
      <c r="BA13" s="131"/>
      <c r="BB13" s="131"/>
      <c r="BC13" s="131"/>
      <c r="BD13" s="131"/>
      <c r="BE13" s="131"/>
    </row>
    <row r="14" spans="1:57" ht="13.5" thickBot="1"/>
    <row r="15" spans="1:57">
      <c r="A15" s="162" t="s">
        <v>81</v>
      </c>
      <c r="B15" s="163"/>
      <c r="C15" s="163"/>
      <c r="D15" s="212"/>
      <c r="E15" s="213" t="s">
        <v>82</v>
      </c>
      <c r="F15" s="214" t="s">
        <v>12</v>
      </c>
      <c r="G15" s="215" t="s">
        <v>83</v>
      </c>
      <c r="H15" s="216"/>
      <c r="I15" s="217" t="s">
        <v>82</v>
      </c>
    </row>
    <row r="16" spans="1:57">
      <c r="A16" s="218" t="s">
        <v>183</v>
      </c>
      <c r="B16" s="219"/>
      <c r="C16" s="219"/>
      <c r="D16" s="220"/>
      <c r="E16" s="221"/>
      <c r="F16" s="222"/>
      <c r="G16" s="223">
        <v>0</v>
      </c>
      <c r="H16" s="224"/>
      <c r="I16" s="225">
        <f t="shared" ref="I16:I23" si="0">E16+F16*G16/100</f>
        <v>0</v>
      </c>
      <c r="BA16">
        <v>0</v>
      </c>
    </row>
    <row r="17" spans="1:53">
      <c r="A17" s="218" t="s">
        <v>184</v>
      </c>
      <c r="B17" s="219"/>
      <c r="C17" s="219"/>
      <c r="D17" s="220"/>
      <c r="E17" s="221"/>
      <c r="F17" s="222"/>
      <c r="G17" s="223">
        <v>0</v>
      </c>
      <c r="H17" s="224"/>
      <c r="I17" s="225">
        <f t="shared" si="0"/>
        <v>0</v>
      </c>
      <c r="BA17">
        <v>0</v>
      </c>
    </row>
    <row r="18" spans="1:53">
      <c r="A18" s="218" t="s">
        <v>185</v>
      </c>
      <c r="B18" s="219"/>
      <c r="C18" s="219"/>
      <c r="D18" s="220"/>
      <c r="E18" s="221"/>
      <c r="F18" s="222"/>
      <c r="G18" s="223">
        <v>0</v>
      </c>
      <c r="H18" s="224"/>
      <c r="I18" s="225">
        <f t="shared" si="0"/>
        <v>0</v>
      </c>
      <c r="BA18">
        <v>0</v>
      </c>
    </row>
    <row r="19" spans="1:53">
      <c r="A19" s="218" t="s">
        <v>186</v>
      </c>
      <c r="B19" s="219"/>
      <c r="C19" s="219"/>
      <c r="D19" s="220"/>
      <c r="E19" s="221"/>
      <c r="F19" s="222"/>
      <c r="G19" s="223">
        <v>0</v>
      </c>
      <c r="H19" s="224"/>
      <c r="I19" s="225">
        <f t="shared" si="0"/>
        <v>0</v>
      </c>
      <c r="BA19">
        <v>0</v>
      </c>
    </row>
    <row r="20" spans="1:53">
      <c r="A20" s="218" t="s">
        <v>187</v>
      </c>
      <c r="B20" s="219"/>
      <c r="C20" s="219"/>
      <c r="D20" s="220"/>
      <c r="E20" s="221"/>
      <c r="F20" s="222"/>
      <c r="G20" s="223">
        <v>0</v>
      </c>
      <c r="H20" s="224"/>
      <c r="I20" s="225">
        <f t="shared" si="0"/>
        <v>0</v>
      </c>
      <c r="BA20">
        <v>1</v>
      </c>
    </row>
    <row r="21" spans="1:53">
      <c r="A21" s="218" t="s">
        <v>188</v>
      </c>
      <c r="B21" s="219"/>
      <c r="C21" s="219"/>
      <c r="D21" s="220"/>
      <c r="E21" s="221"/>
      <c r="F21" s="222"/>
      <c r="G21" s="223">
        <v>0</v>
      </c>
      <c r="H21" s="224"/>
      <c r="I21" s="225">
        <f t="shared" si="0"/>
        <v>0</v>
      </c>
      <c r="BA21">
        <v>1</v>
      </c>
    </row>
    <row r="22" spans="1:53">
      <c r="A22" s="218" t="s">
        <v>189</v>
      </c>
      <c r="B22" s="219"/>
      <c r="C22" s="219"/>
      <c r="D22" s="220"/>
      <c r="E22" s="221"/>
      <c r="F22" s="222"/>
      <c r="G22" s="223">
        <v>0</v>
      </c>
      <c r="H22" s="224"/>
      <c r="I22" s="225">
        <f t="shared" si="0"/>
        <v>0</v>
      </c>
      <c r="BA22">
        <v>2</v>
      </c>
    </row>
    <row r="23" spans="1:53">
      <c r="A23" s="218" t="s">
        <v>190</v>
      </c>
      <c r="B23" s="219"/>
      <c r="C23" s="219"/>
      <c r="D23" s="220"/>
      <c r="E23" s="221"/>
      <c r="F23" s="222"/>
      <c r="G23" s="223">
        <v>0</v>
      </c>
      <c r="H23" s="224"/>
      <c r="I23" s="225">
        <f t="shared" si="0"/>
        <v>0</v>
      </c>
      <c r="BA23">
        <v>2</v>
      </c>
    </row>
    <row r="24" spans="1:53" ht="13.5" thickBot="1">
      <c r="A24" s="226"/>
      <c r="B24" s="227" t="s">
        <v>84</v>
      </c>
      <c r="C24" s="228"/>
      <c r="D24" s="229"/>
      <c r="E24" s="230"/>
      <c r="F24" s="231"/>
      <c r="G24" s="231"/>
      <c r="H24" s="326">
        <f>SUM(I16:I23)</f>
        <v>0</v>
      </c>
      <c r="I24" s="327"/>
    </row>
    <row r="26" spans="1:53">
      <c r="B26" s="13"/>
      <c r="F26" s="232"/>
      <c r="G26" s="233"/>
      <c r="H26" s="233"/>
      <c r="I26" s="46"/>
    </row>
    <row r="27" spans="1:53">
      <c r="F27" s="232"/>
      <c r="G27" s="233"/>
      <c r="H27" s="233"/>
      <c r="I27" s="46"/>
    </row>
    <row r="28" spans="1:53">
      <c r="F28" s="232"/>
      <c r="G28" s="233"/>
      <c r="H28" s="233"/>
      <c r="I28" s="46"/>
    </row>
    <row r="29" spans="1:53">
      <c r="F29" s="232"/>
      <c r="G29" s="233"/>
      <c r="H29" s="233"/>
      <c r="I29" s="46"/>
    </row>
    <row r="30" spans="1:53">
      <c r="F30" s="232"/>
      <c r="G30" s="233"/>
      <c r="H30" s="233"/>
      <c r="I30" s="46"/>
    </row>
    <row r="31" spans="1:53">
      <c r="F31" s="232"/>
      <c r="G31" s="233"/>
      <c r="H31" s="233"/>
      <c r="I31" s="46"/>
    </row>
    <row r="32" spans="1:53">
      <c r="F32" s="232"/>
      <c r="G32" s="233"/>
      <c r="H32" s="233"/>
      <c r="I32" s="46"/>
    </row>
    <row r="33" spans="6:9">
      <c r="F33" s="232"/>
      <c r="G33" s="233"/>
      <c r="H33" s="233"/>
      <c r="I33" s="46"/>
    </row>
    <row r="34" spans="6:9">
      <c r="F34" s="232"/>
      <c r="G34" s="233"/>
      <c r="H34" s="233"/>
      <c r="I34" s="46"/>
    </row>
    <row r="35" spans="6:9">
      <c r="F35" s="232"/>
      <c r="G35" s="233"/>
      <c r="H35" s="233"/>
      <c r="I35" s="46"/>
    </row>
    <row r="36" spans="6:9">
      <c r="F36" s="232"/>
      <c r="G36" s="233"/>
      <c r="H36" s="233"/>
      <c r="I36" s="46"/>
    </row>
    <row r="37" spans="6:9">
      <c r="F37" s="232"/>
      <c r="G37" s="233"/>
      <c r="H37" s="233"/>
      <c r="I37" s="46"/>
    </row>
    <row r="38" spans="6:9">
      <c r="F38" s="232"/>
      <c r="G38" s="233"/>
      <c r="H38" s="233"/>
      <c r="I38" s="46"/>
    </row>
    <row r="39" spans="6:9">
      <c r="F39" s="232"/>
      <c r="G39" s="233"/>
      <c r="H39" s="233"/>
      <c r="I39" s="46"/>
    </row>
    <row r="40" spans="6:9">
      <c r="F40" s="232"/>
      <c r="G40" s="233"/>
      <c r="H40" s="233"/>
      <c r="I40" s="46"/>
    </row>
    <row r="41" spans="6:9">
      <c r="F41" s="232"/>
      <c r="G41" s="233"/>
      <c r="H41" s="233"/>
      <c r="I41" s="46"/>
    </row>
    <row r="42" spans="6:9">
      <c r="F42" s="232"/>
      <c r="G42" s="233"/>
      <c r="H42" s="233"/>
      <c r="I42" s="46"/>
    </row>
    <row r="43" spans="6:9">
      <c r="F43" s="232"/>
      <c r="G43" s="233"/>
      <c r="H43" s="233"/>
      <c r="I43" s="46"/>
    </row>
    <row r="44" spans="6:9">
      <c r="F44" s="232"/>
      <c r="G44" s="233"/>
      <c r="H44" s="233"/>
      <c r="I44" s="46"/>
    </row>
    <row r="45" spans="6:9">
      <c r="F45" s="232"/>
      <c r="G45" s="233"/>
      <c r="H45" s="233"/>
      <c r="I45" s="46"/>
    </row>
    <row r="46" spans="6:9">
      <c r="F46" s="232"/>
      <c r="G46" s="233"/>
      <c r="H46" s="233"/>
      <c r="I46" s="46"/>
    </row>
    <row r="47" spans="6:9">
      <c r="F47" s="232"/>
      <c r="G47" s="233"/>
      <c r="H47" s="233"/>
      <c r="I47" s="46"/>
    </row>
    <row r="48" spans="6:9">
      <c r="F48" s="232"/>
      <c r="G48" s="233"/>
      <c r="H48" s="233"/>
      <c r="I48" s="46"/>
    </row>
    <row r="49" spans="6:9">
      <c r="F49" s="232"/>
      <c r="G49" s="233"/>
      <c r="H49" s="233"/>
      <c r="I49" s="46"/>
    </row>
    <row r="50" spans="6:9">
      <c r="F50" s="232"/>
      <c r="G50" s="233"/>
      <c r="H50" s="233"/>
      <c r="I50" s="46"/>
    </row>
    <row r="51" spans="6:9">
      <c r="F51" s="232"/>
      <c r="G51" s="233"/>
      <c r="H51" s="233"/>
      <c r="I51" s="46"/>
    </row>
    <row r="52" spans="6:9">
      <c r="F52" s="232"/>
      <c r="G52" s="233"/>
      <c r="H52" s="233"/>
      <c r="I52" s="46"/>
    </row>
    <row r="53" spans="6:9">
      <c r="F53" s="232"/>
      <c r="G53" s="233"/>
      <c r="H53" s="233"/>
      <c r="I53" s="46"/>
    </row>
    <row r="54" spans="6:9">
      <c r="F54" s="232"/>
      <c r="G54" s="233"/>
      <c r="H54" s="233"/>
      <c r="I54" s="46"/>
    </row>
    <row r="55" spans="6:9">
      <c r="F55" s="232"/>
      <c r="G55" s="233"/>
      <c r="H55" s="233"/>
      <c r="I55" s="46"/>
    </row>
    <row r="56" spans="6:9">
      <c r="F56" s="232"/>
      <c r="G56" s="233"/>
      <c r="H56" s="233"/>
      <c r="I56" s="46"/>
    </row>
    <row r="57" spans="6:9">
      <c r="F57" s="232"/>
      <c r="G57" s="233"/>
      <c r="H57" s="233"/>
      <c r="I57" s="46"/>
    </row>
    <row r="58" spans="6:9">
      <c r="F58" s="232"/>
      <c r="G58" s="233"/>
      <c r="H58" s="233"/>
      <c r="I58" s="46"/>
    </row>
    <row r="59" spans="6:9">
      <c r="F59" s="232"/>
      <c r="G59" s="233"/>
      <c r="H59" s="233"/>
      <c r="I59" s="46"/>
    </row>
    <row r="60" spans="6:9">
      <c r="F60" s="232"/>
      <c r="G60" s="233"/>
      <c r="H60" s="233"/>
      <c r="I60" s="46"/>
    </row>
    <row r="61" spans="6:9">
      <c r="F61" s="232"/>
      <c r="G61" s="233"/>
      <c r="H61" s="233"/>
      <c r="I61" s="46"/>
    </row>
    <row r="62" spans="6:9">
      <c r="F62" s="232"/>
      <c r="G62" s="233"/>
      <c r="H62" s="233"/>
      <c r="I62" s="46"/>
    </row>
    <row r="63" spans="6:9">
      <c r="F63" s="232"/>
      <c r="G63" s="233"/>
      <c r="H63" s="233"/>
      <c r="I63" s="46"/>
    </row>
    <row r="64" spans="6:9">
      <c r="F64" s="232"/>
      <c r="G64" s="233"/>
      <c r="H64" s="233"/>
      <c r="I64" s="46"/>
    </row>
    <row r="65" spans="6:9">
      <c r="F65" s="232"/>
      <c r="G65" s="233"/>
      <c r="H65" s="233"/>
      <c r="I65" s="46"/>
    </row>
    <row r="66" spans="6:9">
      <c r="F66" s="232"/>
      <c r="G66" s="233"/>
      <c r="H66" s="233"/>
      <c r="I66" s="46"/>
    </row>
    <row r="67" spans="6:9">
      <c r="F67" s="232"/>
      <c r="G67" s="233"/>
      <c r="H67" s="233"/>
      <c r="I67" s="46"/>
    </row>
    <row r="68" spans="6:9">
      <c r="F68" s="232"/>
      <c r="G68" s="233"/>
      <c r="H68" s="233"/>
      <c r="I68" s="46"/>
    </row>
    <row r="69" spans="6:9">
      <c r="F69" s="232"/>
      <c r="G69" s="233"/>
      <c r="H69" s="233"/>
      <c r="I69" s="46"/>
    </row>
    <row r="70" spans="6:9">
      <c r="F70" s="232"/>
      <c r="G70" s="233"/>
      <c r="H70" s="233"/>
      <c r="I70" s="46"/>
    </row>
    <row r="71" spans="6:9">
      <c r="F71" s="232"/>
      <c r="G71" s="233"/>
      <c r="H71" s="233"/>
      <c r="I71" s="46"/>
    </row>
    <row r="72" spans="6:9">
      <c r="F72" s="232"/>
      <c r="G72" s="233"/>
      <c r="H72" s="233"/>
      <c r="I72" s="46"/>
    </row>
    <row r="73" spans="6:9">
      <c r="F73" s="232"/>
      <c r="G73" s="233"/>
      <c r="H73" s="233"/>
      <c r="I73" s="46"/>
    </row>
    <row r="74" spans="6:9">
      <c r="F74" s="232"/>
      <c r="G74" s="233"/>
      <c r="H74" s="233"/>
      <c r="I74" s="46"/>
    </row>
    <row r="75" spans="6:9">
      <c r="F75" s="232"/>
      <c r="G75" s="233"/>
      <c r="H75" s="233"/>
      <c r="I75" s="46"/>
    </row>
  </sheetData>
  <mergeCells count="4">
    <mergeCell ref="A1:B1"/>
    <mergeCell ref="A2:B2"/>
    <mergeCell ref="G2:I2"/>
    <mergeCell ref="H24:I2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B120"/>
  <sheetViews>
    <sheetView showGridLines="0" showZeros="0" zoomScaleNormal="100" zoomScaleSheetLayoutView="100" workbookViewId="0">
      <selection activeCell="L32" sqref="L32"/>
    </sheetView>
  </sheetViews>
  <sheetFormatPr defaultRowHeight="12.75"/>
  <cols>
    <col min="1" max="1" width="4.42578125" style="234" customWidth="1"/>
    <col min="2" max="2" width="11.5703125" style="234" customWidth="1"/>
    <col min="3" max="3" width="40.42578125" style="234" customWidth="1"/>
    <col min="4" max="4" width="5.5703125" style="234" customWidth="1"/>
    <col min="5" max="5" width="8.5703125" style="243" customWidth="1"/>
    <col min="6" max="6" width="9.85546875" style="234" customWidth="1"/>
    <col min="7" max="7" width="13.85546875" style="234" customWidth="1"/>
    <col min="8" max="8" width="11.7109375" style="234" hidden="1" customWidth="1"/>
    <col min="9" max="9" width="11.5703125" style="234" hidden="1" customWidth="1"/>
    <col min="10" max="10" width="11" style="234" hidden="1" customWidth="1"/>
    <col min="11" max="11" width="10.42578125" style="234" hidden="1" customWidth="1"/>
    <col min="12" max="12" width="75.42578125" style="234" customWidth="1"/>
    <col min="13" max="13" width="45.28515625" style="234" customWidth="1"/>
    <col min="14" max="16384" width="9.140625" style="234"/>
  </cols>
  <sheetData>
    <row r="1" spans="1:80" ht="15.75">
      <c r="A1" s="333" t="s">
        <v>101</v>
      </c>
      <c r="B1" s="333"/>
      <c r="C1" s="333"/>
      <c r="D1" s="333"/>
      <c r="E1" s="333"/>
      <c r="F1" s="333"/>
      <c r="G1" s="333"/>
    </row>
    <row r="2" spans="1:80" ht="14.25" customHeight="1" thickBot="1">
      <c r="B2" s="235"/>
      <c r="C2" s="236"/>
      <c r="D2" s="236"/>
      <c r="E2" s="237"/>
      <c r="F2" s="236"/>
      <c r="G2" s="236"/>
    </row>
    <row r="3" spans="1:80" ht="13.5" thickTop="1">
      <c r="A3" s="319" t="s">
        <v>2</v>
      </c>
      <c r="B3" s="320"/>
      <c r="C3" s="186" t="s">
        <v>104</v>
      </c>
      <c r="D3" s="187"/>
      <c r="E3" s="238" t="s">
        <v>85</v>
      </c>
      <c r="F3" s="239" t="str">
        <f>'D.1.4 PL Rek'!H1</f>
        <v>PL</v>
      </c>
      <c r="G3" s="240"/>
    </row>
    <row r="4" spans="1:80" ht="13.5" thickBot="1">
      <c r="A4" s="334" t="s">
        <v>76</v>
      </c>
      <c r="B4" s="322"/>
      <c r="C4" s="192" t="s">
        <v>107</v>
      </c>
      <c r="D4" s="193"/>
      <c r="E4" s="335" t="str">
        <f>'D.1.4 PL Rek'!G2</f>
        <v>Rozvody plynu</v>
      </c>
      <c r="F4" s="336"/>
      <c r="G4" s="337"/>
    </row>
    <row r="5" spans="1:80" ht="13.5" thickTop="1">
      <c r="A5" s="241"/>
      <c r="B5" s="242"/>
      <c r="C5" s="242"/>
      <c r="G5" s="244"/>
    </row>
    <row r="6" spans="1:80" ht="27" customHeight="1">
      <c r="A6" s="245" t="s">
        <v>86</v>
      </c>
      <c r="B6" s="246" t="s">
        <v>87</v>
      </c>
      <c r="C6" s="246" t="s">
        <v>88</v>
      </c>
      <c r="D6" s="246" t="s">
        <v>89</v>
      </c>
      <c r="E6" s="247" t="s">
        <v>90</v>
      </c>
      <c r="F6" s="246" t="s">
        <v>91</v>
      </c>
      <c r="G6" s="248" t="s">
        <v>92</v>
      </c>
      <c r="H6" s="249" t="s">
        <v>93</v>
      </c>
      <c r="I6" s="249" t="s">
        <v>94</v>
      </c>
      <c r="J6" s="249" t="s">
        <v>95</v>
      </c>
      <c r="K6" s="249" t="s">
        <v>96</v>
      </c>
    </row>
    <row r="7" spans="1:80">
      <c r="A7" s="250" t="s">
        <v>97</v>
      </c>
      <c r="B7" s="251" t="s">
        <v>109</v>
      </c>
      <c r="C7" s="252" t="s">
        <v>110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>
      <c r="A8" s="261">
        <v>1</v>
      </c>
      <c r="B8" s="262" t="s">
        <v>112</v>
      </c>
      <c r="C8" s="263" t="s">
        <v>113</v>
      </c>
      <c r="D8" s="264" t="s">
        <v>114</v>
      </c>
      <c r="E8" s="265">
        <v>80</v>
      </c>
      <c r="F8" s="265">
        <v>0</v>
      </c>
      <c r="G8" s="266">
        <f>E8*F8</f>
        <v>0</v>
      </c>
      <c r="H8" s="267">
        <v>3.9999999999984499E-5</v>
      </c>
      <c r="I8" s="268">
        <f>E8*H8</f>
        <v>3.1999999999987598E-3</v>
      </c>
      <c r="J8" s="267">
        <v>0</v>
      </c>
      <c r="K8" s="268">
        <f>E8*J8</f>
        <v>0</v>
      </c>
      <c r="O8" s="260">
        <v>2</v>
      </c>
      <c r="AA8" s="234">
        <v>1</v>
      </c>
      <c r="AB8" s="234">
        <v>1</v>
      </c>
      <c r="AC8" s="234">
        <v>1</v>
      </c>
      <c r="AZ8" s="234">
        <v>1</v>
      </c>
      <c r="BA8" s="234">
        <f>IF(AZ8=1,G8,0)</f>
        <v>0</v>
      </c>
      <c r="BB8" s="234">
        <f>IF(AZ8=2,G8,0)</f>
        <v>0</v>
      </c>
      <c r="BC8" s="234">
        <f>IF(AZ8=3,G8,0)</f>
        <v>0</v>
      </c>
      <c r="BD8" s="234">
        <f>IF(AZ8=4,G8,0)</f>
        <v>0</v>
      </c>
      <c r="BE8" s="234">
        <f>IF(AZ8=5,G8,0)</f>
        <v>0</v>
      </c>
      <c r="CA8" s="269">
        <v>1</v>
      </c>
      <c r="CB8" s="269">
        <v>1</v>
      </c>
    </row>
    <row r="9" spans="1:80">
      <c r="A9" s="280"/>
      <c r="B9" s="281" t="s">
        <v>99</v>
      </c>
      <c r="C9" s="282" t="s">
        <v>111</v>
      </c>
      <c r="D9" s="283"/>
      <c r="E9" s="284"/>
      <c r="F9" s="285"/>
      <c r="G9" s="286">
        <f>SUM(G7:G8)</f>
        <v>0</v>
      </c>
      <c r="H9" s="287"/>
      <c r="I9" s="288">
        <f>SUM(I7:I8)</f>
        <v>3.1999999999987598E-3</v>
      </c>
      <c r="J9" s="287"/>
      <c r="K9" s="288">
        <f>SUM(K7:K8)</f>
        <v>0</v>
      </c>
      <c r="O9" s="260">
        <v>4</v>
      </c>
      <c r="BA9" s="289">
        <f>SUM(BA7:BA8)</f>
        <v>0</v>
      </c>
      <c r="BB9" s="289">
        <f>SUM(BB7:BB8)</f>
        <v>0</v>
      </c>
      <c r="BC9" s="289">
        <f>SUM(BC7:BC8)</f>
        <v>0</v>
      </c>
      <c r="BD9" s="289">
        <f>SUM(BD7:BD8)</f>
        <v>0</v>
      </c>
      <c r="BE9" s="289">
        <f>SUM(BE7:BE8)</f>
        <v>0</v>
      </c>
    </row>
    <row r="10" spans="1:80">
      <c r="A10" s="250" t="s">
        <v>97</v>
      </c>
      <c r="B10" s="251" t="s">
        <v>115</v>
      </c>
      <c r="C10" s="252" t="s">
        <v>116</v>
      </c>
      <c r="D10" s="253"/>
      <c r="E10" s="254"/>
      <c r="F10" s="254"/>
      <c r="G10" s="255"/>
      <c r="H10" s="256"/>
      <c r="I10" s="257"/>
      <c r="J10" s="258"/>
      <c r="K10" s="259"/>
      <c r="O10" s="260">
        <v>1</v>
      </c>
    </row>
    <row r="11" spans="1:80">
      <c r="A11" s="261">
        <v>2</v>
      </c>
      <c r="B11" s="262" t="s">
        <v>118</v>
      </c>
      <c r="C11" s="263" t="s">
        <v>119</v>
      </c>
      <c r="D11" s="264" t="s">
        <v>120</v>
      </c>
      <c r="E11" s="265">
        <v>19</v>
      </c>
      <c r="F11" s="265">
        <v>0</v>
      </c>
      <c r="G11" s="266">
        <f>E11*F11</f>
        <v>0</v>
      </c>
      <c r="H11" s="267">
        <v>0</v>
      </c>
      <c r="I11" s="268">
        <f>E11*H11</f>
        <v>0</v>
      </c>
      <c r="J11" s="267">
        <v>0</v>
      </c>
      <c r="K11" s="268">
        <f>E11*J11</f>
        <v>0</v>
      </c>
      <c r="O11" s="260">
        <v>2</v>
      </c>
      <c r="AA11" s="234">
        <v>1</v>
      </c>
      <c r="AB11" s="234">
        <v>0</v>
      </c>
      <c r="AC11" s="234">
        <v>0</v>
      </c>
      <c r="AZ11" s="234">
        <v>2</v>
      </c>
      <c r="BA11" s="234">
        <f>IF(AZ11=1,G11,0)</f>
        <v>0</v>
      </c>
      <c r="BB11" s="234">
        <f>IF(AZ11=2,G11,0)</f>
        <v>0</v>
      </c>
      <c r="BC11" s="234">
        <f>IF(AZ11=3,G11,0)</f>
        <v>0</v>
      </c>
      <c r="BD11" s="234">
        <f>IF(AZ11=4,G11,0)</f>
        <v>0</v>
      </c>
      <c r="BE11" s="234">
        <f>IF(AZ11=5,G11,0)</f>
        <v>0</v>
      </c>
      <c r="CA11" s="269">
        <v>1</v>
      </c>
      <c r="CB11" s="269">
        <v>0</v>
      </c>
    </row>
    <row r="12" spans="1:80">
      <c r="A12" s="270"/>
      <c r="B12" s="274"/>
      <c r="C12" s="331" t="s">
        <v>121</v>
      </c>
      <c r="D12" s="332"/>
      <c r="E12" s="275">
        <v>5</v>
      </c>
      <c r="F12" s="276"/>
      <c r="G12" s="277"/>
      <c r="H12" s="278"/>
      <c r="I12" s="272"/>
      <c r="J12" s="279"/>
      <c r="K12" s="272"/>
      <c r="M12" s="273" t="s">
        <v>121</v>
      </c>
      <c r="O12" s="260"/>
    </row>
    <row r="13" spans="1:80">
      <c r="A13" s="270"/>
      <c r="B13" s="274"/>
      <c r="C13" s="331" t="s">
        <v>122</v>
      </c>
      <c r="D13" s="332"/>
      <c r="E13" s="275">
        <v>14</v>
      </c>
      <c r="F13" s="276"/>
      <c r="G13" s="277"/>
      <c r="H13" s="278"/>
      <c r="I13" s="272"/>
      <c r="J13" s="279"/>
      <c r="K13" s="272"/>
      <c r="M13" s="273" t="s">
        <v>122</v>
      </c>
      <c r="O13" s="260"/>
    </row>
    <row r="14" spans="1:80">
      <c r="A14" s="261">
        <v>3</v>
      </c>
      <c r="B14" s="262" t="s">
        <v>123</v>
      </c>
      <c r="C14" s="263" t="s">
        <v>124</v>
      </c>
      <c r="D14" s="264" t="s">
        <v>120</v>
      </c>
      <c r="E14" s="265">
        <v>20</v>
      </c>
      <c r="F14" s="265">
        <v>0</v>
      </c>
      <c r="G14" s="266">
        <f>E14*F14</f>
        <v>0</v>
      </c>
      <c r="H14" s="267">
        <v>1.10000000000054E-4</v>
      </c>
      <c r="I14" s="268">
        <f>E14*H14</f>
        <v>2.20000000000108E-3</v>
      </c>
      <c r="J14" s="267">
        <v>-2.1500000000003201E-3</v>
      </c>
      <c r="K14" s="268">
        <f>E14*J14</f>
        <v>-4.3000000000006401E-2</v>
      </c>
      <c r="O14" s="260">
        <v>2</v>
      </c>
      <c r="AA14" s="234">
        <v>1</v>
      </c>
      <c r="AB14" s="234">
        <v>7</v>
      </c>
      <c r="AC14" s="234">
        <v>7</v>
      </c>
      <c r="AZ14" s="234">
        <v>2</v>
      </c>
      <c r="BA14" s="234">
        <f>IF(AZ14=1,G14,0)</f>
        <v>0</v>
      </c>
      <c r="BB14" s="234">
        <f>IF(AZ14=2,G14,0)</f>
        <v>0</v>
      </c>
      <c r="BC14" s="234">
        <f>IF(AZ14=3,G14,0)</f>
        <v>0</v>
      </c>
      <c r="BD14" s="234">
        <f>IF(AZ14=4,G14,0)</f>
        <v>0</v>
      </c>
      <c r="BE14" s="234">
        <f>IF(AZ14=5,G14,0)</f>
        <v>0</v>
      </c>
      <c r="CA14" s="269">
        <v>1</v>
      </c>
      <c r="CB14" s="269">
        <v>7</v>
      </c>
    </row>
    <row r="15" spans="1:80">
      <c r="A15" s="261">
        <v>4</v>
      </c>
      <c r="B15" s="262" t="s">
        <v>125</v>
      </c>
      <c r="C15" s="263" t="s">
        <v>126</v>
      </c>
      <c r="D15" s="264" t="s">
        <v>120</v>
      </c>
      <c r="E15" s="265">
        <v>45</v>
      </c>
      <c r="F15" s="265">
        <v>0</v>
      </c>
      <c r="G15" s="266">
        <f>E15*F15</f>
        <v>0</v>
      </c>
      <c r="H15" s="267">
        <v>3.8999999999989E-4</v>
      </c>
      <c r="I15" s="268">
        <f>E15*H15</f>
        <v>1.7549999999995049E-2</v>
      </c>
      <c r="J15" s="267">
        <v>-3.41999999999842E-3</v>
      </c>
      <c r="K15" s="268">
        <f>E15*J15</f>
        <v>-0.1538999999999289</v>
      </c>
      <c r="O15" s="260">
        <v>2</v>
      </c>
      <c r="AA15" s="234">
        <v>1</v>
      </c>
      <c r="AB15" s="234">
        <v>7</v>
      </c>
      <c r="AC15" s="234">
        <v>7</v>
      </c>
      <c r="AZ15" s="234">
        <v>2</v>
      </c>
      <c r="BA15" s="234">
        <f>IF(AZ15=1,G15,0)</f>
        <v>0</v>
      </c>
      <c r="BB15" s="234">
        <f>IF(AZ15=2,G15,0)</f>
        <v>0</v>
      </c>
      <c r="BC15" s="234">
        <f>IF(AZ15=3,G15,0)</f>
        <v>0</v>
      </c>
      <c r="BD15" s="234">
        <f>IF(AZ15=4,G15,0)</f>
        <v>0</v>
      </c>
      <c r="BE15" s="234">
        <f>IF(AZ15=5,G15,0)</f>
        <v>0</v>
      </c>
      <c r="CA15" s="269">
        <v>1</v>
      </c>
      <c r="CB15" s="269">
        <v>7</v>
      </c>
    </row>
    <row r="16" spans="1:80">
      <c r="A16" s="261">
        <v>5</v>
      </c>
      <c r="B16" s="262" t="s">
        <v>127</v>
      </c>
      <c r="C16" s="263" t="s">
        <v>128</v>
      </c>
      <c r="D16" s="264" t="s">
        <v>120</v>
      </c>
      <c r="E16" s="265">
        <v>5</v>
      </c>
      <c r="F16" s="265">
        <v>0</v>
      </c>
      <c r="G16" s="266">
        <f>E16*F16</f>
        <v>0</v>
      </c>
      <c r="H16" s="267">
        <v>7.5199999999995297E-3</v>
      </c>
      <c r="I16" s="268">
        <f>E16*H16</f>
        <v>3.7599999999997649E-2</v>
      </c>
      <c r="J16" s="267">
        <v>0</v>
      </c>
      <c r="K16" s="268">
        <f>E16*J16</f>
        <v>0</v>
      </c>
      <c r="O16" s="260">
        <v>2</v>
      </c>
      <c r="AA16" s="234">
        <v>1</v>
      </c>
      <c r="AB16" s="234">
        <v>7</v>
      </c>
      <c r="AC16" s="234">
        <v>7</v>
      </c>
      <c r="AZ16" s="234">
        <v>2</v>
      </c>
      <c r="BA16" s="234">
        <f>IF(AZ16=1,G16,0)</f>
        <v>0</v>
      </c>
      <c r="BB16" s="234">
        <f>IF(AZ16=2,G16,0)</f>
        <v>0</v>
      </c>
      <c r="BC16" s="234">
        <f>IF(AZ16=3,G16,0)</f>
        <v>0</v>
      </c>
      <c r="BD16" s="234">
        <f>IF(AZ16=4,G16,0)</f>
        <v>0</v>
      </c>
      <c r="BE16" s="234">
        <f>IF(AZ16=5,G16,0)</f>
        <v>0</v>
      </c>
      <c r="CA16" s="269">
        <v>1</v>
      </c>
      <c r="CB16" s="269">
        <v>7</v>
      </c>
    </row>
    <row r="17" spans="1:80">
      <c r="A17" s="270"/>
      <c r="B17" s="274"/>
      <c r="C17" s="331" t="s">
        <v>129</v>
      </c>
      <c r="D17" s="332"/>
      <c r="E17" s="275">
        <v>5</v>
      </c>
      <c r="F17" s="276"/>
      <c r="G17" s="277"/>
      <c r="H17" s="278"/>
      <c r="I17" s="272"/>
      <c r="J17" s="279"/>
      <c r="K17" s="272"/>
      <c r="M17" s="273" t="s">
        <v>129</v>
      </c>
      <c r="O17" s="260"/>
    </row>
    <row r="18" spans="1:80">
      <c r="A18" s="261">
        <v>6</v>
      </c>
      <c r="B18" s="262" t="s">
        <v>130</v>
      </c>
      <c r="C18" s="263" t="s">
        <v>131</v>
      </c>
      <c r="D18" s="264" t="s">
        <v>120</v>
      </c>
      <c r="E18" s="265">
        <v>14</v>
      </c>
      <c r="F18" s="265">
        <v>0</v>
      </c>
      <c r="G18" s="266">
        <f>E18*F18</f>
        <v>0</v>
      </c>
      <c r="H18" s="267">
        <v>8.1500000000005492E-3</v>
      </c>
      <c r="I18" s="268">
        <f>E18*H18</f>
        <v>0.1141000000000077</v>
      </c>
      <c r="J18" s="267">
        <v>0</v>
      </c>
      <c r="K18" s="268">
        <f>E18*J18</f>
        <v>0</v>
      </c>
      <c r="O18" s="260">
        <v>2</v>
      </c>
      <c r="AA18" s="234">
        <v>1</v>
      </c>
      <c r="AB18" s="234">
        <v>7</v>
      </c>
      <c r="AC18" s="234">
        <v>7</v>
      </c>
      <c r="AZ18" s="234">
        <v>2</v>
      </c>
      <c r="BA18" s="234">
        <f>IF(AZ18=1,G18,0)</f>
        <v>0</v>
      </c>
      <c r="BB18" s="234">
        <f>IF(AZ18=2,G18,0)</f>
        <v>0</v>
      </c>
      <c r="BC18" s="234">
        <f>IF(AZ18=3,G18,0)</f>
        <v>0</v>
      </c>
      <c r="BD18" s="234">
        <f>IF(AZ18=4,G18,0)</f>
        <v>0</v>
      </c>
      <c r="BE18" s="234">
        <f>IF(AZ18=5,G18,0)</f>
        <v>0</v>
      </c>
      <c r="CA18" s="269">
        <v>1</v>
      </c>
      <c r="CB18" s="269">
        <v>7</v>
      </c>
    </row>
    <row r="19" spans="1:80">
      <c r="A19" s="270"/>
      <c r="B19" s="274"/>
      <c r="C19" s="331" t="s">
        <v>132</v>
      </c>
      <c r="D19" s="332"/>
      <c r="E19" s="275">
        <v>14</v>
      </c>
      <c r="F19" s="276"/>
      <c r="G19" s="277"/>
      <c r="H19" s="278"/>
      <c r="I19" s="272"/>
      <c r="J19" s="279"/>
      <c r="K19" s="272"/>
      <c r="M19" s="273" t="s">
        <v>132</v>
      </c>
      <c r="O19" s="260"/>
    </row>
    <row r="20" spans="1:80">
      <c r="A20" s="261">
        <v>7</v>
      </c>
      <c r="B20" s="262" t="s">
        <v>133</v>
      </c>
      <c r="C20" s="263" t="s">
        <v>134</v>
      </c>
      <c r="D20" s="264" t="s">
        <v>135</v>
      </c>
      <c r="E20" s="265">
        <v>8</v>
      </c>
      <c r="F20" s="265">
        <v>0</v>
      </c>
      <c r="G20" s="266">
        <f>E20*F20</f>
        <v>0</v>
      </c>
      <c r="H20" s="267">
        <v>0</v>
      </c>
      <c r="I20" s="268">
        <f>E20*H20</f>
        <v>0</v>
      </c>
      <c r="J20" s="267">
        <v>-5.13000000000119E-3</v>
      </c>
      <c r="K20" s="268">
        <f>E20*J20</f>
        <v>-4.104000000000952E-2</v>
      </c>
      <c r="O20" s="260">
        <v>2</v>
      </c>
      <c r="AA20" s="234">
        <v>1</v>
      </c>
      <c r="AB20" s="234">
        <v>0</v>
      </c>
      <c r="AC20" s="234">
        <v>0</v>
      </c>
      <c r="AZ20" s="234">
        <v>2</v>
      </c>
      <c r="BA20" s="234">
        <f>IF(AZ20=1,G20,0)</f>
        <v>0</v>
      </c>
      <c r="BB20" s="234">
        <f>IF(AZ20=2,G20,0)</f>
        <v>0</v>
      </c>
      <c r="BC20" s="234">
        <f>IF(AZ20=3,G20,0)</f>
        <v>0</v>
      </c>
      <c r="BD20" s="234">
        <f>IF(AZ20=4,G20,0)</f>
        <v>0</v>
      </c>
      <c r="BE20" s="234">
        <f>IF(AZ20=5,G20,0)</f>
        <v>0</v>
      </c>
      <c r="CA20" s="269">
        <v>1</v>
      </c>
      <c r="CB20" s="269">
        <v>0</v>
      </c>
    </row>
    <row r="21" spans="1:80">
      <c r="A21" s="261">
        <v>8</v>
      </c>
      <c r="B21" s="262" t="s">
        <v>136</v>
      </c>
      <c r="C21" s="263" t="s">
        <v>137</v>
      </c>
      <c r="D21" s="264" t="s">
        <v>98</v>
      </c>
      <c r="E21" s="265">
        <v>2</v>
      </c>
      <c r="F21" s="265">
        <v>0</v>
      </c>
      <c r="G21" s="266">
        <f>E21*F21</f>
        <v>0</v>
      </c>
      <c r="H21" s="267">
        <v>1.02200000000039E-2</v>
      </c>
      <c r="I21" s="268">
        <f>E21*H21</f>
        <v>2.0440000000007799E-2</v>
      </c>
      <c r="J21" s="267">
        <v>0</v>
      </c>
      <c r="K21" s="268">
        <f>E21*J21</f>
        <v>0</v>
      </c>
      <c r="O21" s="260">
        <v>2</v>
      </c>
      <c r="AA21" s="234">
        <v>1</v>
      </c>
      <c r="AB21" s="234">
        <v>7</v>
      </c>
      <c r="AC21" s="234">
        <v>7</v>
      </c>
      <c r="AZ21" s="234">
        <v>2</v>
      </c>
      <c r="BA21" s="234">
        <f>IF(AZ21=1,G21,0)</f>
        <v>0</v>
      </c>
      <c r="BB21" s="234">
        <f>IF(AZ21=2,G21,0)</f>
        <v>0</v>
      </c>
      <c r="BC21" s="234">
        <f>IF(AZ21=3,G21,0)</f>
        <v>0</v>
      </c>
      <c r="BD21" s="234">
        <f>IF(AZ21=4,G21,0)</f>
        <v>0</v>
      </c>
      <c r="BE21" s="234">
        <f>IF(AZ21=5,G21,0)</f>
        <v>0</v>
      </c>
      <c r="CA21" s="269">
        <v>1</v>
      </c>
      <c r="CB21" s="269">
        <v>7</v>
      </c>
    </row>
    <row r="22" spans="1:80">
      <c r="A22" s="270"/>
      <c r="B22" s="274"/>
      <c r="C22" s="331" t="s">
        <v>138</v>
      </c>
      <c r="D22" s="332"/>
      <c r="E22" s="275">
        <v>2</v>
      </c>
      <c r="F22" s="276"/>
      <c r="G22" s="277"/>
      <c r="H22" s="278"/>
      <c r="I22" s="272"/>
      <c r="J22" s="279"/>
      <c r="K22" s="272"/>
      <c r="M22" s="273" t="s">
        <v>138</v>
      </c>
      <c r="O22" s="260"/>
    </row>
    <row r="23" spans="1:80">
      <c r="A23" s="261">
        <v>9</v>
      </c>
      <c r="B23" s="262" t="s">
        <v>139</v>
      </c>
      <c r="C23" s="263" t="s">
        <v>140</v>
      </c>
      <c r="D23" s="264" t="s">
        <v>141</v>
      </c>
      <c r="E23" s="265">
        <v>8</v>
      </c>
      <c r="F23" s="265">
        <v>0</v>
      </c>
      <c r="G23" s="266">
        <f>E23*F23</f>
        <v>0</v>
      </c>
      <c r="H23" s="267">
        <v>2.8000000000005798E-4</v>
      </c>
      <c r="I23" s="268">
        <f>E23*H23</f>
        <v>2.2400000000004638E-3</v>
      </c>
      <c r="J23" s="267">
        <v>-4.1000000000011002E-3</v>
      </c>
      <c r="K23" s="268">
        <f>E23*J23</f>
        <v>-3.2800000000008801E-2</v>
      </c>
      <c r="O23" s="260">
        <v>2</v>
      </c>
      <c r="AA23" s="234">
        <v>1</v>
      </c>
      <c r="AB23" s="234">
        <v>7</v>
      </c>
      <c r="AC23" s="234">
        <v>7</v>
      </c>
      <c r="AZ23" s="234">
        <v>2</v>
      </c>
      <c r="BA23" s="234">
        <f>IF(AZ23=1,G23,0)</f>
        <v>0</v>
      </c>
      <c r="BB23" s="234">
        <f>IF(AZ23=2,G23,0)</f>
        <v>0</v>
      </c>
      <c r="BC23" s="234">
        <f>IF(AZ23=3,G23,0)</f>
        <v>0</v>
      </c>
      <c r="BD23" s="234">
        <f>IF(AZ23=4,G23,0)</f>
        <v>0</v>
      </c>
      <c r="BE23" s="234">
        <f>IF(AZ23=5,G23,0)</f>
        <v>0</v>
      </c>
      <c r="CA23" s="269">
        <v>1</v>
      </c>
      <c r="CB23" s="269">
        <v>7</v>
      </c>
    </row>
    <row r="24" spans="1:80">
      <c r="A24" s="261">
        <v>10</v>
      </c>
      <c r="B24" s="262" t="s">
        <v>142</v>
      </c>
      <c r="C24" s="263" t="s">
        <v>143</v>
      </c>
      <c r="D24" s="264" t="s">
        <v>144</v>
      </c>
      <c r="E24" s="265">
        <v>0.51900000000000002</v>
      </c>
      <c r="F24" s="265">
        <v>0</v>
      </c>
      <c r="G24" s="266">
        <f>E24*F24</f>
        <v>0</v>
      </c>
      <c r="H24" s="267">
        <v>0</v>
      </c>
      <c r="I24" s="268">
        <f>E24*H24</f>
        <v>0</v>
      </c>
      <c r="J24" s="267">
        <v>0</v>
      </c>
      <c r="K24" s="268">
        <f>E24*J24</f>
        <v>0</v>
      </c>
      <c r="O24" s="260">
        <v>2</v>
      </c>
      <c r="AA24" s="234">
        <v>1</v>
      </c>
      <c r="AB24" s="234">
        <v>7</v>
      </c>
      <c r="AC24" s="234">
        <v>7</v>
      </c>
      <c r="AZ24" s="234">
        <v>2</v>
      </c>
      <c r="BA24" s="234">
        <f>IF(AZ24=1,G24,0)</f>
        <v>0</v>
      </c>
      <c r="BB24" s="234">
        <f>IF(AZ24=2,G24,0)</f>
        <v>0</v>
      </c>
      <c r="BC24" s="234">
        <f>IF(AZ24=3,G24,0)</f>
        <v>0</v>
      </c>
      <c r="BD24" s="234">
        <f>IF(AZ24=4,G24,0)</f>
        <v>0</v>
      </c>
      <c r="BE24" s="234">
        <f>IF(AZ24=5,G24,0)</f>
        <v>0</v>
      </c>
      <c r="CA24" s="269">
        <v>1</v>
      </c>
      <c r="CB24" s="269">
        <v>7</v>
      </c>
    </row>
    <row r="25" spans="1:80">
      <c r="A25" s="261">
        <v>11</v>
      </c>
      <c r="B25" s="262" t="s">
        <v>145</v>
      </c>
      <c r="C25" s="263" t="s">
        <v>146</v>
      </c>
      <c r="D25" s="264" t="s">
        <v>147</v>
      </c>
      <c r="E25" s="265">
        <v>8</v>
      </c>
      <c r="F25" s="265">
        <v>0</v>
      </c>
      <c r="G25" s="266">
        <f>E25*F25</f>
        <v>0</v>
      </c>
      <c r="H25" s="267">
        <v>0</v>
      </c>
      <c r="I25" s="268">
        <f>E25*H25</f>
        <v>0</v>
      </c>
      <c r="J25" s="267"/>
      <c r="K25" s="268">
        <f>E25*J25</f>
        <v>0</v>
      </c>
      <c r="O25" s="260">
        <v>2</v>
      </c>
      <c r="AA25" s="234">
        <v>12</v>
      </c>
      <c r="AB25" s="234">
        <v>0</v>
      </c>
      <c r="AC25" s="234">
        <v>3</v>
      </c>
      <c r="AZ25" s="234">
        <v>2</v>
      </c>
      <c r="BA25" s="234">
        <f>IF(AZ25=1,G25,0)</f>
        <v>0</v>
      </c>
      <c r="BB25" s="234">
        <f>IF(AZ25=2,G25,0)</f>
        <v>0</v>
      </c>
      <c r="BC25" s="234">
        <f>IF(AZ25=3,G25,0)</f>
        <v>0</v>
      </c>
      <c r="BD25" s="234">
        <f>IF(AZ25=4,G25,0)</f>
        <v>0</v>
      </c>
      <c r="BE25" s="234">
        <f>IF(AZ25=5,G25,0)</f>
        <v>0</v>
      </c>
      <c r="CA25" s="269">
        <v>12</v>
      </c>
      <c r="CB25" s="269">
        <v>0</v>
      </c>
    </row>
    <row r="26" spans="1:80">
      <c r="A26" s="261">
        <v>12</v>
      </c>
      <c r="B26" s="262" t="s">
        <v>148</v>
      </c>
      <c r="C26" s="263" t="s">
        <v>149</v>
      </c>
      <c r="D26" s="264" t="s">
        <v>120</v>
      </c>
      <c r="E26" s="265">
        <v>2.5</v>
      </c>
      <c r="F26" s="265">
        <v>0</v>
      </c>
      <c r="G26" s="266">
        <f>E26*F26</f>
        <v>0</v>
      </c>
      <c r="H26" s="267">
        <v>0</v>
      </c>
      <c r="I26" s="268">
        <f>E26*H26</f>
        <v>0</v>
      </c>
      <c r="J26" s="267"/>
      <c r="K26" s="268">
        <f>E26*J26</f>
        <v>0</v>
      </c>
      <c r="O26" s="260">
        <v>2</v>
      </c>
      <c r="AA26" s="234">
        <v>12</v>
      </c>
      <c r="AB26" s="234">
        <v>0</v>
      </c>
      <c r="AC26" s="234">
        <v>4</v>
      </c>
      <c r="AZ26" s="234">
        <v>2</v>
      </c>
      <c r="BA26" s="234">
        <f>IF(AZ26=1,G26,0)</f>
        <v>0</v>
      </c>
      <c r="BB26" s="234">
        <f>IF(AZ26=2,G26,0)</f>
        <v>0</v>
      </c>
      <c r="BC26" s="234">
        <f>IF(AZ26=3,G26,0)</f>
        <v>0</v>
      </c>
      <c r="BD26" s="234">
        <f>IF(AZ26=4,G26,0)</f>
        <v>0</v>
      </c>
      <c r="BE26" s="234">
        <f>IF(AZ26=5,G26,0)</f>
        <v>0</v>
      </c>
      <c r="CA26" s="269">
        <v>12</v>
      </c>
      <c r="CB26" s="269">
        <v>0</v>
      </c>
    </row>
    <row r="27" spans="1:80">
      <c r="A27" s="270"/>
      <c r="B27" s="271"/>
      <c r="C27" s="328" t="s">
        <v>150</v>
      </c>
      <c r="D27" s="329"/>
      <c r="E27" s="329"/>
      <c r="F27" s="329"/>
      <c r="G27" s="330"/>
      <c r="I27" s="272"/>
      <c r="K27" s="272"/>
      <c r="L27" s="273" t="s">
        <v>150</v>
      </c>
      <c r="O27" s="260">
        <v>3</v>
      </c>
    </row>
    <row r="28" spans="1:80">
      <c r="A28" s="261">
        <v>13</v>
      </c>
      <c r="B28" s="262" t="s">
        <v>151</v>
      </c>
      <c r="C28" s="263" t="s">
        <v>152</v>
      </c>
      <c r="D28" s="264" t="s">
        <v>153</v>
      </c>
      <c r="E28" s="265">
        <v>1</v>
      </c>
      <c r="F28" s="265">
        <v>0</v>
      </c>
      <c r="G28" s="266">
        <f>E28*F28</f>
        <v>0</v>
      </c>
      <c r="H28" s="267">
        <v>0</v>
      </c>
      <c r="I28" s="268">
        <f>E28*H28</f>
        <v>0</v>
      </c>
      <c r="J28" s="267"/>
      <c r="K28" s="268">
        <f>E28*J28</f>
        <v>0</v>
      </c>
      <c r="O28" s="260">
        <v>2</v>
      </c>
      <c r="AA28" s="234">
        <v>12</v>
      </c>
      <c r="AB28" s="234">
        <v>0</v>
      </c>
      <c r="AC28" s="234">
        <v>5</v>
      </c>
      <c r="AZ28" s="234">
        <v>2</v>
      </c>
      <c r="BA28" s="234">
        <f>IF(AZ28=1,G28,0)</f>
        <v>0</v>
      </c>
      <c r="BB28" s="234">
        <f>IF(AZ28=2,G28,0)</f>
        <v>0</v>
      </c>
      <c r="BC28" s="234">
        <f>IF(AZ28=3,G28,0)</f>
        <v>0</v>
      </c>
      <c r="BD28" s="234">
        <f>IF(AZ28=4,G28,0)</f>
        <v>0</v>
      </c>
      <c r="BE28" s="234">
        <f>IF(AZ28=5,G28,0)</f>
        <v>0</v>
      </c>
      <c r="CA28" s="269">
        <v>12</v>
      </c>
      <c r="CB28" s="269">
        <v>0</v>
      </c>
    </row>
    <row r="29" spans="1:80">
      <c r="A29" s="261">
        <v>14</v>
      </c>
      <c r="B29" s="262" t="s">
        <v>154</v>
      </c>
      <c r="C29" s="263" t="s">
        <v>155</v>
      </c>
      <c r="D29" s="264" t="s">
        <v>156</v>
      </c>
      <c r="E29" s="265">
        <v>1</v>
      </c>
      <c r="F29" s="265">
        <v>0</v>
      </c>
      <c r="G29" s="266">
        <f>E29*F29</f>
        <v>0</v>
      </c>
      <c r="H29" s="267">
        <v>0</v>
      </c>
      <c r="I29" s="268">
        <f>E29*H29</f>
        <v>0</v>
      </c>
      <c r="J29" s="267"/>
      <c r="K29" s="268">
        <f>E29*J29</f>
        <v>0</v>
      </c>
      <c r="O29" s="260">
        <v>2</v>
      </c>
      <c r="AA29" s="234">
        <v>12</v>
      </c>
      <c r="AB29" s="234">
        <v>0</v>
      </c>
      <c r="AC29" s="234">
        <v>6</v>
      </c>
      <c r="AZ29" s="234">
        <v>2</v>
      </c>
      <c r="BA29" s="234">
        <f>IF(AZ29=1,G29,0)</f>
        <v>0</v>
      </c>
      <c r="BB29" s="234">
        <f>IF(AZ29=2,G29,0)</f>
        <v>0</v>
      </c>
      <c r="BC29" s="234">
        <f>IF(AZ29=3,G29,0)</f>
        <v>0</v>
      </c>
      <c r="BD29" s="234">
        <f>IF(AZ29=4,G29,0)</f>
        <v>0</v>
      </c>
      <c r="BE29" s="234">
        <f>IF(AZ29=5,G29,0)</f>
        <v>0</v>
      </c>
      <c r="CA29" s="269">
        <v>12</v>
      </c>
      <c r="CB29" s="269">
        <v>0</v>
      </c>
    </row>
    <row r="30" spans="1:80">
      <c r="A30" s="261">
        <v>15</v>
      </c>
      <c r="B30" s="262" t="s">
        <v>157</v>
      </c>
      <c r="C30" s="263" t="s">
        <v>158</v>
      </c>
      <c r="D30" s="264" t="s">
        <v>159</v>
      </c>
      <c r="E30" s="265">
        <v>1</v>
      </c>
      <c r="F30" s="265">
        <v>0</v>
      </c>
      <c r="G30" s="266">
        <f>E30*F30</f>
        <v>0</v>
      </c>
      <c r="H30" s="267">
        <v>0</v>
      </c>
      <c r="I30" s="268">
        <f>E30*H30</f>
        <v>0</v>
      </c>
      <c r="J30" s="267"/>
      <c r="K30" s="268">
        <f>E30*J30</f>
        <v>0</v>
      </c>
      <c r="O30" s="260">
        <v>2</v>
      </c>
      <c r="AA30" s="234">
        <v>12</v>
      </c>
      <c r="AB30" s="234">
        <v>0</v>
      </c>
      <c r="AC30" s="234">
        <v>2</v>
      </c>
      <c r="AZ30" s="234">
        <v>2</v>
      </c>
      <c r="BA30" s="234">
        <f>IF(AZ30=1,G30,0)</f>
        <v>0</v>
      </c>
      <c r="BB30" s="234">
        <f>IF(AZ30=2,G30,0)</f>
        <v>0</v>
      </c>
      <c r="BC30" s="234">
        <f>IF(AZ30=3,G30,0)</f>
        <v>0</v>
      </c>
      <c r="BD30" s="234">
        <f>IF(AZ30=4,G30,0)</f>
        <v>0</v>
      </c>
      <c r="BE30" s="234">
        <f>IF(AZ30=5,G30,0)</f>
        <v>0</v>
      </c>
      <c r="CA30" s="269">
        <v>12</v>
      </c>
      <c r="CB30" s="269">
        <v>0</v>
      </c>
    </row>
    <row r="31" spans="1:80">
      <c r="A31" s="270"/>
      <c r="B31" s="271"/>
      <c r="C31" s="328" t="s">
        <v>160</v>
      </c>
      <c r="D31" s="329"/>
      <c r="E31" s="329"/>
      <c r="F31" s="329"/>
      <c r="G31" s="330"/>
      <c r="I31" s="272"/>
      <c r="K31" s="272"/>
      <c r="L31" s="273" t="s">
        <v>160</v>
      </c>
      <c r="O31" s="260">
        <v>3</v>
      </c>
    </row>
    <row r="32" spans="1:80" ht="22.5">
      <c r="A32" s="270"/>
      <c r="B32" s="271"/>
      <c r="C32" s="328" t="s">
        <v>161</v>
      </c>
      <c r="D32" s="329"/>
      <c r="E32" s="329"/>
      <c r="F32" s="329"/>
      <c r="G32" s="330"/>
      <c r="I32" s="272"/>
      <c r="K32" s="272"/>
      <c r="L32" s="273" t="s">
        <v>161</v>
      </c>
      <c r="O32" s="260">
        <v>3</v>
      </c>
    </row>
    <row r="33" spans="1:80">
      <c r="A33" s="270"/>
      <c r="B33" s="271"/>
      <c r="C33" s="328" t="s">
        <v>162</v>
      </c>
      <c r="D33" s="329"/>
      <c r="E33" s="329"/>
      <c r="F33" s="329"/>
      <c r="G33" s="330"/>
      <c r="I33" s="272"/>
      <c r="K33" s="272"/>
      <c r="L33" s="273" t="s">
        <v>162</v>
      </c>
      <c r="O33" s="260">
        <v>3</v>
      </c>
    </row>
    <row r="34" spans="1:80">
      <c r="A34" s="270"/>
      <c r="B34" s="271"/>
      <c r="C34" s="328" t="s">
        <v>163</v>
      </c>
      <c r="D34" s="329"/>
      <c r="E34" s="329"/>
      <c r="F34" s="329"/>
      <c r="G34" s="330"/>
      <c r="I34" s="272"/>
      <c r="K34" s="272"/>
      <c r="L34" s="273" t="s">
        <v>163</v>
      </c>
      <c r="O34" s="260">
        <v>3</v>
      </c>
    </row>
    <row r="35" spans="1:80">
      <c r="A35" s="261">
        <v>16</v>
      </c>
      <c r="B35" s="262" t="s">
        <v>164</v>
      </c>
      <c r="C35" s="263" t="s">
        <v>165</v>
      </c>
      <c r="D35" s="264" t="s">
        <v>144</v>
      </c>
      <c r="E35" s="265">
        <v>0.19413000000000999</v>
      </c>
      <c r="F35" s="265">
        <v>0</v>
      </c>
      <c r="G35" s="266">
        <f>E35*F35</f>
        <v>0</v>
      </c>
      <c r="H35" s="267">
        <v>0</v>
      </c>
      <c r="I35" s="268">
        <f>E35*H35</f>
        <v>0</v>
      </c>
      <c r="J35" s="267"/>
      <c r="K35" s="268">
        <f>E35*J35</f>
        <v>0</v>
      </c>
      <c r="O35" s="260">
        <v>2</v>
      </c>
      <c r="AA35" s="234">
        <v>7</v>
      </c>
      <c r="AB35" s="234">
        <v>1001</v>
      </c>
      <c r="AC35" s="234">
        <v>5</v>
      </c>
      <c r="AZ35" s="234">
        <v>2</v>
      </c>
      <c r="BA35" s="234">
        <f>IF(AZ35=1,G35,0)</f>
        <v>0</v>
      </c>
      <c r="BB35" s="234">
        <f>IF(AZ35=2,G35,0)</f>
        <v>0</v>
      </c>
      <c r="BC35" s="234">
        <f>IF(AZ35=3,G35,0)</f>
        <v>0</v>
      </c>
      <c r="BD35" s="234">
        <f>IF(AZ35=4,G35,0)</f>
        <v>0</v>
      </c>
      <c r="BE35" s="234">
        <f>IF(AZ35=5,G35,0)</f>
        <v>0</v>
      </c>
      <c r="CA35" s="269">
        <v>7</v>
      </c>
      <c r="CB35" s="269">
        <v>1001</v>
      </c>
    </row>
    <row r="36" spans="1:80">
      <c r="A36" s="261">
        <v>17</v>
      </c>
      <c r="B36" s="262" t="s">
        <v>166</v>
      </c>
      <c r="C36" s="263" t="s">
        <v>167</v>
      </c>
      <c r="D36" s="264" t="s">
        <v>147</v>
      </c>
      <c r="E36" s="265">
        <v>10</v>
      </c>
      <c r="F36" s="265">
        <v>0</v>
      </c>
      <c r="G36" s="266">
        <f>E36*F36</f>
        <v>0</v>
      </c>
      <c r="H36" s="267">
        <v>0</v>
      </c>
      <c r="I36" s="268">
        <f>E36*H36</f>
        <v>0</v>
      </c>
      <c r="J36" s="267"/>
      <c r="K36" s="268">
        <f>E36*J36</f>
        <v>0</v>
      </c>
      <c r="O36" s="260">
        <v>2</v>
      </c>
      <c r="AA36" s="234">
        <v>10</v>
      </c>
      <c r="AB36" s="234">
        <v>0</v>
      </c>
      <c r="AC36" s="234">
        <v>8</v>
      </c>
      <c r="AZ36" s="234">
        <v>5</v>
      </c>
      <c r="BA36" s="234">
        <f>IF(AZ36=1,G36,0)</f>
        <v>0</v>
      </c>
      <c r="BB36" s="234">
        <f>IF(AZ36=2,G36,0)</f>
        <v>0</v>
      </c>
      <c r="BC36" s="234">
        <f>IF(AZ36=3,G36,0)</f>
        <v>0</v>
      </c>
      <c r="BD36" s="234">
        <f>IF(AZ36=4,G36,0)</f>
        <v>0</v>
      </c>
      <c r="BE36" s="234">
        <f>IF(AZ36=5,G36,0)</f>
        <v>0</v>
      </c>
      <c r="CA36" s="269">
        <v>10</v>
      </c>
      <c r="CB36" s="269">
        <v>0</v>
      </c>
    </row>
    <row r="37" spans="1:80">
      <c r="A37" s="280"/>
      <c r="B37" s="281" t="s">
        <v>99</v>
      </c>
      <c r="C37" s="282" t="s">
        <v>117</v>
      </c>
      <c r="D37" s="283"/>
      <c r="E37" s="284"/>
      <c r="F37" s="285"/>
      <c r="G37" s="286">
        <f>SUM(G10:G36)</f>
        <v>0</v>
      </c>
      <c r="H37" s="287"/>
      <c r="I37" s="288">
        <f>SUM(I10:I36)</f>
        <v>0.19413000000000974</v>
      </c>
      <c r="J37" s="287"/>
      <c r="K37" s="288">
        <f>SUM(K10:K36)</f>
        <v>-0.27073999999995363</v>
      </c>
      <c r="O37" s="260">
        <v>4</v>
      </c>
      <c r="BA37" s="289">
        <f>SUM(BA10:BA36)</f>
        <v>0</v>
      </c>
      <c r="BB37" s="289">
        <f>SUM(BB10:BB36)</f>
        <v>0</v>
      </c>
      <c r="BC37" s="289">
        <f>SUM(BC10:BC36)</f>
        <v>0</v>
      </c>
      <c r="BD37" s="289">
        <f>SUM(BD10:BD36)</f>
        <v>0</v>
      </c>
      <c r="BE37" s="289">
        <f>SUM(BE10:BE36)</f>
        <v>0</v>
      </c>
    </row>
    <row r="38" spans="1:80">
      <c r="A38" s="250" t="s">
        <v>97</v>
      </c>
      <c r="B38" s="251" t="s">
        <v>168</v>
      </c>
      <c r="C38" s="252" t="s">
        <v>169</v>
      </c>
      <c r="D38" s="253"/>
      <c r="E38" s="254"/>
      <c r="F38" s="254"/>
      <c r="G38" s="255"/>
      <c r="H38" s="256"/>
      <c r="I38" s="257"/>
      <c r="J38" s="258"/>
      <c r="K38" s="259"/>
      <c r="O38" s="260">
        <v>1</v>
      </c>
    </row>
    <row r="39" spans="1:80">
      <c r="A39" s="261">
        <v>18</v>
      </c>
      <c r="B39" s="262" t="s">
        <v>171</v>
      </c>
      <c r="C39" s="263" t="s">
        <v>172</v>
      </c>
      <c r="D39" s="264" t="s">
        <v>153</v>
      </c>
      <c r="E39" s="265">
        <v>8</v>
      </c>
      <c r="F39" s="265">
        <v>0</v>
      </c>
      <c r="G39" s="266">
        <f>E39*F39</f>
        <v>0</v>
      </c>
      <c r="H39" s="267">
        <v>0</v>
      </c>
      <c r="I39" s="268">
        <f>E39*H39</f>
        <v>0</v>
      </c>
      <c r="J39" s="267">
        <v>-6.7000000000007304E-2</v>
      </c>
      <c r="K39" s="268">
        <f>E39*J39</f>
        <v>-0.53600000000005843</v>
      </c>
      <c r="O39" s="260">
        <v>2</v>
      </c>
      <c r="AA39" s="234">
        <v>1</v>
      </c>
      <c r="AB39" s="234">
        <v>7</v>
      </c>
      <c r="AC39" s="234">
        <v>7</v>
      </c>
      <c r="AZ39" s="234">
        <v>2</v>
      </c>
      <c r="BA39" s="234">
        <f>IF(AZ39=1,G39,0)</f>
        <v>0</v>
      </c>
      <c r="BB39" s="234">
        <f>IF(AZ39=2,G39,0)</f>
        <v>0</v>
      </c>
      <c r="BC39" s="234">
        <f>IF(AZ39=3,G39,0)</f>
        <v>0</v>
      </c>
      <c r="BD39" s="234">
        <f>IF(AZ39=4,G39,0)</f>
        <v>0</v>
      </c>
      <c r="BE39" s="234">
        <f>IF(AZ39=5,G39,0)</f>
        <v>0</v>
      </c>
      <c r="CA39" s="269">
        <v>1</v>
      </c>
      <c r="CB39" s="269">
        <v>7</v>
      </c>
    </row>
    <row r="40" spans="1:80">
      <c r="A40" s="261">
        <v>19</v>
      </c>
      <c r="B40" s="262" t="s">
        <v>173</v>
      </c>
      <c r="C40" s="263" t="s">
        <v>174</v>
      </c>
      <c r="D40" s="264" t="s">
        <v>153</v>
      </c>
      <c r="E40" s="265">
        <v>8</v>
      </c>
      <c r="F40" s="265">
        <v>0</v>
      </c>
      <c r="G40" s="266">
        <f>E40*F40</f>
        <v>0</v>
      </c>
      <c r="H40" s="267">
        <v>0</v>
      </c>
      <c r="I40" s="268">
        <f>E40*H40</f>
        <v>0</v>
      </c>
      <c r="J40" s="267"/>
      <c r="K40" s="268">
        <f>E40*J40</f>
        <v>0</v>
      </c>
      <c r="O40" s="260">
        <v>2</v>
      </c>
      <c r="AA40" s="234">
        <v>12</v>
      </c>
      <c r="AB40" s="234">
        <v>0</v>
      </c>
      <c r="AC40" s="234">
        <v>7</v>
      </c>
      <c r="AZ40" s="234">
        <v>2</v>
      </c>
      <c r="BA40" s="234">
        <f>IF(AZ40=1,G40,0)</f>
        <v>0</v>
      </c>
      <c r="BB40" s="234">
        <f>IF(AZ40=2,G40,0)</f>
        <v>0</v>
      </c>
      <c r="BC40" s="234">
        <f>IF(AZ40=3,G40,0)</f>
        <v>0</v>
      </c>
      <c r="BD40" s="234">
        <f>IF(AZ40=4,G40,0)</f>
        <v>0</v>
      </c>
      <c r="BE40" s="234">
        <f>IF(AZ40=5,G40,0)</f>
        <v>0</v>
      </c>
      <c r="CA40" s="269">
        <v>12</v>
      </c>
      <c r="CB40" s="269">
        <v>0</v>
      </c>
    </row>
    <row r="41" spans="1:80">
      <c r="A41" s="280"/>
      <c r="B41" s="281" t="s">
        <v>99</v>
      </c>
      <c r="C41" s="282" t="s">
        <v>170</v>
      </c>
      <c r="D41" s="283"/>
      <c r="E41" s="284"/>
      <c r="F41" s="285"/>
      <c r="G41" s="286">
        <f>SUM(G38:G40)</f>
        <v>0</v>
      </c>
      <c r="H41" s="287"/>
      <c r="I41" s="288">
        <f>SUM(I38:I40)</f>
        <v>0</v>
      </c>
      <c r="J41" s="287"/>
      <c r="K41" s="288">
        <f>SUM(K38:K40)</f>
        <v>-0.53600000000005843</v>
      </c>
      <c r="O41" s="260">
        <v>4</v>
      </c>
      <c r="BA41" s="289">
        <f>SUM(BA38:BA40)</f>
        <v>0</v>
      </c>
      <c r="BB41" s="289">
        <f>SUM(BB38:BB40)</f>
        <v>0</v>
      </c>
      <c r="BC41" s="289">
        <f>SUM(BC38:BC40)</f>
        <v>0</v>
      </c>
      <c r="BD41" s="289">
        <f>SUM(BD38:BD40)</f>
        <v>0</v>
      </c>
      <c r="BE41" s="289">
        <f>SUM(BE38:BE40)</f>
        <v>0</v>
      </c>
    </row>
    <row r="42" spans="1:80">
      <c r="A42" s="250" t="s">
        <v>97</v>
      </c>
      <c r="B42" s="251" t="s">
        <v>175</v>
      </c>
      <c r="C42" s="252" t="s">
        <v>176</v>
      </c>
      <c r="D42" s="253"/>
      <c r="E42" s="254"/>
      <c r="F42" s="254"/>
      <c r="G42" s="255"/>
      <c r="H42" s="256"/>
      <c r="I42" s="257"/>
      <c r="J42" s="258"/>
      <c r="K42" s="259"/>
      <c r="O42" s="260">
        <v>1</v>
      </c>
    </row>
    <row r="43" spans="1:80" ht="22.5">
      <c r="A43" s="261">
        <v>20</v>
      </c>
      <c r="B43" s="262" t="s">
        <v>178</v>
      </c>
      <c r="C43" s="263" t="s">
        <v>179</v>
      </c>
      <c r="D43" s="264" t="s">
        <v>120</v>
      </c>
      <c r="E43" s="265">
        <v>11</v>
      </c>
      <c r="F43" s="265">
        <v>0</v>
      </c>
      <c r="G43" s="266">
        <f>E43*F43</f>
        <v>0</v>
      </c>
      <c r="H43" s="267">
        <v>1.9999999999988898E-3</v>
      </c>
      <c r="I43" s="268">
        <f>E43*H43</f>
        <v>2.1999999999987786E-2</v>
      </c>
      <c r="J43" s="267"/>
      <c r="K43" s="268">
        <f>E43*J43</f>
        <v>0</v>
      </c>
      <c r="O43" s="260">
        <v>2</v>
      </c>
      <c r="AA43" s="234">
        <v>12</v>
      </c>
      <c r="AB43" s="234">
        <v>0</v>
      </c>
      <c r="AC43" s="234">
        <v>8</v>
      </c>
      <c r="AZ43" s="234">
        <v>2</v>
      </c>
      <c r="BA43" s="234">
        <f>IF(AZ43=1,G43,0)</f>
        <v>0</v>
      </c>
      <c r="BB43" s="234">
        <f>IF(AZ43=2,G43,0)</f>
        <v>0</v>
      </c>
      <c r="BC43" s="234">
        <f>IF(AZ43=3,G43,0)</f>
        <v>0</v>
      </c>
      <c r="BD43" s="234">
        <f>IF(AZ43=4,G43,0)</f>
        <v>0</v>
      </c>
      <c r="BE43" s="234">
        <f>IF(AZ43=5,G43,0)</f>
        <v>0</v>
      </c>
      <c r="CA43" s="269">
        <v>12</v>
      </c>
      <c r="CB43" s="269">
        <v>0</v>
      </c>
    </row>
    <row r="44" spans="1:80">
      <c r="A44" s="270"/>
      <c r="B44" s="271"/>
      <c r="C44" s="328" t="s">
        <v>180</v>
      </c>
      <c r="D44" s="329"/>
      <c r="E44" s="329"/>
      <c r="F44" s="329"/>
      <c r="G44" s="330"/>
      <c r="I44" s="272"/>
      <c r="K44" s="272"/>
      <c r="L44" s="273" t="s">
        <v>180</v>
      </c>
      <c r="O44" s="260">
        <v>3</v>
      </c>
    </row>
    <row r="45" spans="1:80">
      <c r="A45" s="270"/>
      <c r="B45" s="271"/>
      <c r="C45" s="328" t="s">
        <v>181</v>
      </c>
      <c r="D45" s="329"/>
      <c r="E45" s="329"/>
      <c r="F45" s="329"/>
      <c r="G45" s="330"/>
      <c r="I45" s="272"/>
      <c r="K45" s="272"/>
      <c r="L45" s="273" t="s">
        <v>181</v>
      </c>
      <c r="O45" s="260">
        <v>3</v>
      </c>
    </row>
    <row r="46" spans="1:80">
      <c r="A46" s="270"/>
      <c r="B46" s="274"/>
      <c r="C46" s="331" t="s">
        <v>182</v>
      </c>
      <c r="D46" s="332"/>
      <c r="E46" s="275">
        <v>11</v>
      </c>
      <c r="F46" s="276"/>
      <c r="G46" s="277"/>
      <c r="H46" s="278"/>
      <c r="I46" s="272"/>
      <c r="J46" s="279"/>
      <c r="K46" s="272"/>
      <c r="M46" s="273" t="s">
        <v>182</v>
      </c>
      <c r="O46" s="260"/>
    </row>
    <row r="47" spans="1:80">
      <c r="A47" s="280"/>
      <c r="B47" s="281" t="s">
        <v>99</v>
      </c>
      <c r="C47" s="282" t="s">
        <v>177</v>
      </c>
      <c r="D47" s="283"/>
      <c r="E47" s="284"/>
      <c r="F47" s="285"/>
      <c r="G47" s="286">
        <f>SUM(G42:G46)</f>
        <v>0</v>
      </c>
      <c r="H47" s="287"/>
      <c r="I47" s="288">
        <f>SUM(I42:I46)</f>
        <v>2.1999999999987786E-2</v>
      </c>
      <c r="J47" s="287"/>
      <c r="K47" s="288">
        <f>SUM(K42:K46)</f>
        <v>0</v>
      </c>
      <c r="O47" s="260">
        <v>4</v>
      </c>
      <c r="BA47" s="289">
        <f>SUM(BA42:BA46)</f>
        <v>0</v>
      </c>
      <c r="BB47" s="289">
        <f>SUM(BB42:BB46)</f>
        <v>0</v>
      </c>
      <c r="BC47" s="289">
        <f>SUM(BC42:BC46)</f>
        <v>0</v>
      </c>
      <c r="BD47" s="289">
        <f>SUM(BD42:BD46)</f>
        <v>0</v>
      </c>
      <c r="BE47" s="289">
        <f>SUM(BE42:BE46)</f>
        <v>0</v>
      </c>
    </row>
    <row r="48" spans="1:80">
      <c r="E48" s="234"/>
    </row>
    <row r="49" spans="5:5">
      <c r="E49" s="234"/>
    </row>
    <row r="50" spans="5:5">
      <c r="E50" s="234"/>
    </row>
    <row r="51" spans="5:5">
      <c r="E51" s="234"/>
    </row>
    <row r="52" spans="5:5">
      <c r="E52" s="234"/>
    </row>
    <row r="53" spans="5:5">
      <c r="E53" s="234"/>
    </row>
    <row r="54" spans="5:5">
      <c r="E54" s="234"/>
    </row>
    <row r="55" spans="5:5">
      <c r="E55" s="234"/>
    </row>
    <row r="56" spans="5:5">
      <c r="E56" s="234"/>
    </row>
    <row r="57" spans="5:5">
      <c r="E57" s="234"/>
    </row>
    <row r="58" spans="5:5">
      <c r="E58" s="234"/>
    </row>
    <row r="59" spans="5:5">
      <c r="E59" s="234"/>
    </row>
    <row r="60" spans="5:5">
      <c r="E60" s="234"/>
    </row>
    <row r="61" spans="5:5">
      <c r="E61" s="234"/>
    </row>
    <row r="62" spans="5:5">
      <c r="E62" s="234"/>
    </row>
    <row r="63" spans="5:5">
      <c r="E63" s="234"/>
    </row>
    <row r="64" spans="5:5">
      <c r="E64" s="234"/>
    </row>
    <row r="65" spans="1:7">
      <c r="E65" s="234"/>
    </row>
    <row r="66" spans="1:7">
      <c r="E66" s="234"/>
    </row>
    <row r="67" spans="1:7">
      <c r="E67" s="234"/>
    </row>
    <row r="68" spans="1:7">
      <c r="E68" s="234"/>
    </row>
    <row r="69" spans="1:7">
      <c r="E69" s="234"/>
    </row>
    <row r="70" spans="1:7">
      <c r="E70" s="234"/>
    </row>
    <row r="71" spans="1:7">
      <c r="A71" s="279"/>
      <c r="B71" s="279"/>
      <c r="C71" s="279"/>
      <c r="D71" s="279"/>
      <c r="E71" s="279"/>
      <c r="F71" s="279"/>
      <c r="G71" s="279"/>
    </row>
    <row r="72" spans="1:7">
      <c r="A72" s="279"/>
      <c r="B72" s="279"/>
      <c r="C72" s="279"/>
      <c r="D72" s="279"/>
      <c r="E72" s="279"/>
      <c r="F72" s="279"/>
      <c r="G72" s="279"/>
    </row>
    <row r="73" spans="1:7">
      <c r="A73" s="279"/>
      <c r="B73" s="279"/>
      <c r="C73" s="279"/>
      <c r="D73" s="279"/>
      <c r="E73" s="279"/>
      <c r="F73" s="279"/>
      <c r="G73" s="279"/>
    </row>
    <row r="74" spans="1:7">
      <c r="A74" s="279"/>
      <c r="B74" s="279"/>
      <c r="C74" s="279"/>
      <c r="D74" s="279"/>
      <c r="E74" s="279"/>
      <c r="F74" s="279"/>
      <c r="G74" s="279"/>
    </row>
    <row r="75" spans="1:7">
      <c r="E75" s="234"/>
    </row>
    <row r="76" spans="1:7">
      <c r="E76" s="234"/>
    </row>
    <row r="77" spans="1:7">
      <c r="E77" s="234"/>
    </row>
    <row r="78" spans="1:7">
      <c r="E78" s="234"/>
    </row>
    <row r="79" spans="1:7">
      <c r="E79" s="234"/>
    </row>
    <row r="80" spans="1:7">
      <c r="E80" s="234"/>
    </row>
    <row r="81" spans="5:5">
      <c r="E81" s="234"/>
    </row>
    <row r="82" spans="5:5">
      <c r="E82" s="234"/>
    </row>
    <row r="83" spans="5:5">
      <c r="E83" s="234"/>
    </row>
    <row r="84" spans="5:5">
      <c r="E84" s="234"/>
    </row>
    <row r="85" spans="5:5">
      <c r="E85" s="234"/>
    </row>
    <row r="86" spans="5:5">
      <c r="E86" s="234"/>
    </row>
    <row r="87" spans="5:5">
      <c r="E87" s="234"/>
    </row>
    <row r="88" spans="5:5">
      <c r="E88" s="234"/>
    </row>
    <row r="89" spans="5:5">
      <c r="E89" s="234"/>
    </row>
    <row r="90" spans="5:5">
      <c r="E90" s="234"/>
    </row>
    <row r="91" spans="5:5">
      <c r="E91" s="234"/>
    </row>
    <row r="92" spans="5:5">
      <c r="E92" s="234"/>
    </row>
    <row r="93" spans="5:5">
      <c r="E93" s="234"/>
    </row>
    <row r="94" spans="5:5">
      <c r="E94" s="234"/>
    </row>
    <row r="95" spans="5:5">
      <c r="E95" s="234"/>
    </row>
    <row r="96" spans="5:5">
      <c r="E96" s="234"/>
    </row>
    <row r="97" spans="1:7">
      <c r="E97" s="234"/>
    </row>
    <row r="98" spans="1:7">
      <c r="E98" s="234"/>
    </row>
    <row r="99" spans="1:7">
      <c r="E99" s="234"/>
    </row>
    <row r="100" spans="1:7">
      <c r="E100" s="234"/>
    </row>
    <row r="101" spans="1:7">
      <c r="E101" s="234"/>
    </row>
    <row r="102" spans="1:7">
      <c r="E102" s="234"/>
    </row>
    <row r="103" spans="1:7">
      <c r="E103" s="234"/>
    </row>
    <row r="104" spans="1:7">
      <c r="E104" s="234"/>
    </row>
    <row r="105" spans="1:7">
      <c r="E105" s="234"/>
    </row>
    <row r="106" spans="1:7">
      <c r="A106" s="290"/>
      <c r="B106" s="290"/>
    </row>
    <row r="107" spans="1:7">
      <c r="A107" s="279"/>
      <c r="B107" s="279"/>
      <c r="C107" s="291"/>
      <c r="D107" s="291"/>
      <c r="E107" s="292"/>
      <c r="F107" s="291"/>
      <c r="G107" s="293"/>
    </row>
    <row r="108" spans="1:7">
      <c r="A108" s="294"/>
      <c r="B108" s="294"/>
      <c r="C108" s="279"/>
      <c r="D108" s="279"/>
      <c r="E108" s="295"/>
      <c r="F108" s="279"/>
      <c r="G108" s="279"/>
    </row>
    <row r="109" spans="1:7">
      <c r="A109" s="279"/>
      <c r="B109" s="279"/>
      <c r="C109" s="279"/>
      <c r="D109" s="279"/>
      <c r="E109" s="295"/>
      <c r="F109" s="279"/>
      <c r="G109" s="279"/>
    </row>
    <row r="110" spans="1:7">
      <c r="A110" s="279"/>
      <c r="B110" s="279"/>
      <c r="C110" s="279"/>
      <c r="D110" s="279"/>
      <c r="E110" s="295"/>
      <c r="F110" s="279"/>
      <c r="G110" s="279"/>
    </row>
    <row r="111" spans="1:7">
      <c r="A111" s="279"/>
      <c r="B111" s="279"/>
      <c r="C111" s="279"/>
      <c r="D111" s="279"/>
      <c r="E111" s="295"/>
      <c r="F111" s="279"/>
      <c r="G111" s="279"/>
    </row>
    <row r="112" spans="1:7">
      <c r="A112" s="279"/>
      <c r="B112" s="279"/>
      <c r="C112" s="279"/>
      <c r="D112" s="279"/>
      <c r="E112" s="295"/>
      <c r="F112" s="279"/>
      <c r="G112" s="279"/>
    </row>
    <row r="113" spans="1:7">
      <c r="A113" s="279"/>
      <c r="B113" s="279"/>
      <c r="C113" s="279"/>
      <c r="D113" s="279"/>
      <c r="E113" s="295"/>
      <c r="F113" s="279"/>
      <c r="G113" s="279"/>
    </row>
    <row r="114" spans="1:7">
      <c r="A114" s="279"/>
      <c r="B114" s="279"/>
      <c r="C114" s="279"/>
      <c r="D114" s="279"/>
      <c r="E114" s="295"/>
      <c r="F114" s="279"/>
      <c r="G114" s="279"/>
    </row>
    <row r="115" spans="1:7">
      <c r="A115" s="279"/>
      <c r="B115" s="279"/>
      <c r="C115" s="279"/>
      <c r="D115" s="279"/>
      <c r="E115" s="295"/>
      <c r="F115" s="279"/>
      <c r="G115" s="279"/>
    </row>
    <row r="116" spans="1:7">
      <c r="A116" s="279"/>
      <c r="B116" s="279"/>
      <c r="C116" s="279"/>
      <c r="D116" s="279"/>
      <c r="E116" s="295"/>
      <c r="F116" s="279"/>
      <c r="G116" s="279"/>
    </row>
    <row r="117" spans="1:7">
      <c r="A117" s="279"/>
      <c r="B117" s="279"/>
      <c r="C117" s="279"/>
      <c r="D117" s="279"/>
      <c r="E117" s="295"/>
      <c r="F117" s="279"/>
      <c r="G117" s="279"/>
    </row>
    <row r="118" spans="1:7">
      <c r="A118" s="279"/>
      <c r="B118" s="279"/>
      <c r="C118" s="279"/>
      <c r="D118" s="279"/>
      <c r="E118" s="295"/>
      <c r="F118" s="279"/>
      <c r="G118" s="279"/>
    </row>
    <row r="119" spans="1:7">
      <c r="A119" s="279"/>
      <c r="B119" s="279"/>
      <c r="C119" s="279"/>
      <c r="D119" s="279"/>
      <c r="E119" s="295"/>
      <c r="F119" s="279"/>
      <c r="G119" s="279"/>
    </row>
    <row r="120" spans="1:7">
      <c r="A120" s="279"/>
      <c r="B120" s="279"/>
      <c r="C120" s="279"/>
      <c r="D120" s="279"/>
      <c r="E120" s="295"/>
      <c r="F120" s="279"/>
      <c r="G120" s="279"/>
    </row>
  </sheetData>
  <mergeCells count="17">
    <mergeCell ref="C27:G27"/>
    <mergeCell ref="C31:G31"/>
    <mergeCell ref="C32:G32"/>
    <mergeCell ref="A1:G1"/>
    <mergeCell ref="A3:B3"/>
    <mergeCell ref="A4:B4"/>
    <mergeCell ref="E4:G4"/>
    <mergeCell ref="C12:D12"/>
    <mergeCell ref="C13:D13"/>
    <mergeCell ref="C17:D17"/>
    <mergeCell ref="C19:D19"/>
    <mergeCell ref="C22:D22"/>
    <mergeCell ref="C33:G33"/>
    <mergeCell ref="C34:G34"/>
    <mergeCell ref="C44:G44"/>
    <mergeCell ref="C45:G45"/>
    <mergeCell ref="C46:D46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27</vt:i4>
      </vt:variant>
    </vt:vector>
  </HeadingPairs>
  <TitlesOfParts>
    <vt:vector size="31" baseType="lpstr">
      <vt:lpstr>Stavba</vt:lpstr>
      <vt:lpstr>D.1.4 PL KL</vt:lpstr>
      <vt:lpstr>D.1.4 PL Rek</vt:lpstr>
      <vt:lpstr>D.1.4 PL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'D.1.4 PL Pol'!Názvy_tisku</vt:lpstr>
      <vt:lpstr>'D.1.4 PL Rek'!Názvy_tisku</vt:lpstr>
      <vt:lpstr>Stavba!Objednatel</vt:lpstr>
      <vt:lpstr>Stavba!Objekt</vt:lpstr>
      <vt:lpstr>'D.1.4 PL KL'!Oblast_tisku</vt:lpstr>
      <vt:lpstr>'D.1.4 PL Pol'!Oblast_tisku</vt:lpstr>
      <vt:lpstr>'D.1.4 PL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Stavba!SoucetDilu</vt:lpstr>
      <vt:lpstr>Stavba!StavbaCelkem</vt:lpstr>
      <vt:lpstr>Stavba!Zhotovitel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Onderka</dc:creator>
  <cp:lastModifiedBy>Onderka</cp:lastModifiedBy>
  <dcterms:created xsi:type="dcterms:W3CDTF">2017-04-13T08:54:44Z</dcterms:created>
  <dcterms:modified xsi:type="dcterms:W3CDTF">2018-04-13T06:27:15Z</dcterms:modified>
</cp:coreProperties>
</file>