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2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Pol'!$A$1:$W$68</definedName>
    <definedName name="_xlnm.Print_Area" localSheetId="0">Stavba!$A$1:$J$54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 l="1"/>
  <c r="I52" i="1"/>
  <c r="I54" i="1" s="1"/>
  <c r="J52" i="1" s="1"/>
  <c r="I51" i="1"/>
  <c r="I50" i="1"/>
  <c r="I49" i="1"/>
  <c r="G41" i="1"/>
  <c r="F41" i="1"/>
  <c r="G40" i="1"/>
  <c r="F40" i="1"/>
  <c r="H40" i="1" s="1"/>
  <c r="I40" i="1" s="1"/>
  <c r="G39" i="1"/>
  <c r="G42" i="1" s="1"/>
  <c r="F39" i="1"/>
  <c r="G67" i="12"/>
  <c r="BA65" i="12"/>
  <c r="BA63" i="12"/>
  <c r="BA61" i="12"/>
  <c r="BA59" i="12"/>
  <c r="G9" i="12"/>
  <c r="I9" i="12"/>
  <c r="I8" i="12" s="1"/>
  <c r="K9" i="12"/>
  <c r="K8" i="12" s="1"/>
  <c r="M9" i="12"/>
  <c r="O9" i="12"/>
  <c r="Q9" i="12"/>
  <c r="Q8" i="12" s="1"/>
  <c r="V9" i="12"/>
  <c r="V8" i="12" s="1"/>
  <c r="G16" i="12"/>
  <c r="G8" i="12" s="1"/>
  <c r="I16" i="12"/>
  <c r="K16" i="12"/>
  <c r="O16" i="12"/>
  <c r="O8" i="12" s="1"/>
  <c r="Q16" i="12"/>
  <c r="V16" i="12"/>
  <c r="G18" i="12"/>
  <c r="I18" i="12"/>
  <c r="K18" i="12"/>
  <c r="M18" i="12"/>
  <c r="O18" i="12"/>
  <c r="Q18" i="12"/>
  <c r="V18" i="12"/>
  <c r="G20" i="12"/>
  <c r="M20" i="12" s="1"/>
  <c r="I20" i="12"/>
  <c r="K20" i="12"/>
  <c r="O20" i="12"/>
  <c r="Q20" i="12"/>
  <c r="V20" i="12"/>
  <c r="G22" i="12"/>
  <c r="I22" i="12"/>
  <c r="K22" i="12"/>
  <c r="M22" i="12"/>
  <c r="O22" i="12"/>
  <c r="Q22" i="12"/>
  <c r="V22" i="12"/>
  <c r="G23" i="12"/>
  <c r="M23" i="12" s="1"/>
  <c r="I23" i="12"/>
  <c r="K23" i="12"/>
  <c r="O23" i="12"/>
  <c r="Q23" i="12"/>
  <c r="V23" i="12"/>
  <c r="G25" i="12"/>
  <c r="O25" i="12"/>
  <c r="G26" i="12"/>
  <c r="M26" i="12" s="1"/>
  <c r="M25" i="12" s="1"/>
  <c r="I26" i="12"/>
  <c r="I25" i="12" s="1"/>
  <c r="K26" i="12"/>
  <c r="K25" i="12" s="1"/>
  <c r="O26" i="12"/>
  <c r="Q26" i="12"/>
  <c r="Q25" i="12" s="1"/>
  <c r="V26" i="12"/>
  <c r="V25" i="12" s="1"/>
  <c r="G30" i="12"/>
  <c r="I30" i="12"/>
  <c r="K30" i="12"/>
  <c r="M30" i="12"/>
  <c r="O30" i="12"/>
  <c r="Q30" i="12"/>
  <c r="V30" i="12"/>
  <c r="G33" i="12"/>
  <c r="I33" i="12"/>
  <c r="K33" i="12"/>
  <c r="M33" i="12"/>
  <c r="O33" i="12"/>
  <c r="Q33" i="12"/>
  <c r="V33" i="12"/>
  <c r="G35" i="12"/>
  <c r="M35" i="12" s="1"/>
  <c r="I35" i="12"/>
  <c r="I34" i="12" s="1"/>
  <c r="K35" i="12"/>
  <c r="K34" i="12" s="1"/>
  <c r="O35" i="12"/>
  <c r="Q35" i="12"/>
  <c r="Q34" i="12" s="1"/>
  <c r="V35" i="12"/>
  <c r="V34" i="12" s="1"/>
  <c r="G37" i="12"/>
  <c r="I37" i="12"/>
  <c r="K37" i="12"/>
  <c r="M37" i="12"/>
  <c r="O37" i="12"/>
  <c r="Q37" i="12"/>
  <c r="V37" i="12"/>
  <c r="G39" i="12"/>
  <c r="I39" i="12"/>
  <c r="K39" i="12"/>
  <c r="M39" i="12"/>
  <c r="O39" i="12"/>
  <c r="Q39" i="12"/>
  <c r="V39" i="12"/>
  <c r="G41" i="12"/>
  <c r="M41" i="12" s="1"/>
  <c r="I41" i="12"/>
  <c r="K41" i="12"/>
  <c r="O41" i="12"/>
  <c r="O34" i="12" s="1"/>
  <c r="Q41" i="12"/>
  <c r="V41" i="12"/>
  <c r="G43" i="12"/>
  <c r="M43" i="12" s="1"/>
  <c r="I43" i="12"/>
  <c r="K43" i="12"/>
  <c r="O43" i="12"/>
  <c r="Q43" i="12"/>
  <c r="V43" i="12"/>
  <c r="G45" i="12"/>
  <c r="I45" i="12"/>
  <c r="K45" i="12"/>
  <c r="M45" i="12"/>
  <c r="O45" i="12"/>
  <c r="Q45" i="12"/>
  <c r="V45" i="12"/>
  <c r="G47" i="12"/>
  <c r="I47" i="12"/>
  <c r="K47" i="12"/>
  <c r="M47" i="12"/>
  <c r="O47" i="12"/>
  <c r="Q47" i="12"/>
  <c r="V47" i="12"/>
  <c r="G49" i="12"/>
  <c r="M49" i="12" s="1"/>
  <c r="I49" i="12"/>
  <c r="K49" i="12"/>
  <c r="O49" i="12"/>
  <c r="Q49" i="12"/>
  <c r="V49" i="12"/>
  <c r="G51" i="12"/>
  <c r="M51" i="12" s="1"/>
  <c r="I51" i="12"/>
  <c r="K51" i="12"/>
  <c r="O51" i="12"/>
  <c r="Q51" i="12"/>
  <c r="V51" i="12"/>
  <c r="I52" i="12"/>
  <c r="K52" i="12"/>
  <c r="Q52" i="12"/>
  <c r="V52" i="12"/>
  <c r="G53" i="12"/>
  <c r="G52" i="12" s="1"/>
  <c r="I53" i="12"/>
  <c r="K53" i="12"/>
  <c r="M53" i="12"/>
  <c r="M52" i="12" s="1"/>
  <c r="O53" i="12"/>
  <c r="O52" i="12" s="1"/>
  <c r="Q53" i="12"/>
  <c r="V53" i="12"/>
  <c r="G57" i="12"/>
  <c r="G58" i="12"/>
  <c r="M58" i="12" s="1"/>
  <c r="I58" i="12"/>
  <c r="I57" i="12" s="1"/>
  <c r="K58" i="12"/>
  <c r="K57" i="12" s="1"/>
  <c r="O58" i="12"/>
  <c r="Q58" i="12"/>
  <c r="Q57" i="12" s="1"/>
  <c r="V58" i="12"/>
  <c r="V57" i="12" s="1"/>
  <c r="G60" i="12"/>
  <c r="I60" i="12"/>
  <c r="K60" i="12"/>
  <c r="M60" i="12"/>
  <c r="O60" i="12"/>
  <c r="Q60" i="12"/>
  <c r="V60" i="12"/>
  <c r="G62" i="12"/>
  <c r="I62" i="12"/>
  <c r="K62" i="12"/>
  <c r="M62" i="12"/>
  <c r="O62" i="12"/>
  <c r="Q62" i="12"/>
  <c r="V62" i="12"/>
  <c r="G64" i="12"/>
  <c r="M64" i="12" s="1"/>
  <c r="I64" i="12"/>
  <c r="K64" i="12"/>
  <c r="O64" i="12"/>
  <c r="O57" i="12" s="1"/>
  <c r="Q64" i="12"/>
  <c r="V64" i="12"/>
  <c r="AE67" i="12"/>
  <c r="AF67" i="12"/>
  <c r="I20" i="1"/>
  <c r="I19" i="1"/>
  <c r="I18" i="1"/>
  <c r="I17" i="1"/>
  <c r="I16" i="1"/>
  <c r="G27" i="1"/>
  <c r="F42" i="1"/>
  <c r="G23" i="1" s="1"/>
  <c r="H41" i="1"/>
  <c r="I41" i="1" s="1"/>
  <c r="H39" i="1"/>
  <c r="H42" i="1" s="1"/>
  <c r="J53" i="1" l="1"/>
  <c r="J49" i="1"/>
  <c r="J51" i="1"/>
  <c r="J50" i="1"/>
  <c r="G25" i="1"/>
  <c r="G26" i="1" s="1"/>
  <c r="G28" i="1"/>
  <c r="G24" i="1"/>
  <c r="G29" i="1" s="1"/>
  <c r="M57" i="12"/>
  <c r="M34" i="12"/>
  <c r="G34" i="12"/>
  <c r="M16" i="12"/>
  <c r="M8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54" i="1" l="1"/>
  <c r="J40" i="1"/>
  <c r="J39" i="1"/>
  <c r="J42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<sst xmlns="http://schemas.openxmlformats.org/spreadsheetml/2006/main" count="364" uniqueCount="175">
  <si>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</si>
  <si>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</si>
  <si>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</si>
  <si>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</si>
  <si>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</si>
  <si>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</si>
  <si>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</si>
  <si>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</si>
  <si>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</si>
  <si>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</si>
  <si>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</si>
  <si>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</si>
  <si>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</si>
  <si>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</si>
  <si>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</si>
  <si>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</si>
  <si>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</si>
  <si>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</si>
  <si>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</si>
  <si>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</si>
  <si>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</si>
  <si>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</si>
  <si>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</si>
  <si>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</si>
  <si>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</si>
  <si>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</si>
  <si>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</si>
  <si>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</si>
  <si>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</si>
  <si>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</si>
  <si>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</si>
  <si>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</si>
  <si>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</si>
  <si>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</si>
  <si>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</si>
  <si>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</si>
  <si>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</si>
  <si>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</si>
  <si>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</si>
  <si>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Soupis stavebních prací, dodávek a služeb</t>
  </si>
  <si>
    <t>Zadavatel</t>
  </si>
  <si>
    <t>01</t>
  </si>
  <si>
    <t>Kácení stromů</t>
  </si>
  <si>
    <t xml:space="preserve">Kácení stromů </t>
  </si>
  <si>
    <t>Objekt:</t>
  </si>
  <si>
    <t>Rozpočet:</t>
  </si>
  <si>
    <t>.</t>
  </si>
  <si>
    <t>MMO077</t>
  </si>
  <si>
    <t>Cyklostezka pod Landekem-kácení stromů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</si>
  <si>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</si>
  <si>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</si>
  <si>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</si>
  <si>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</si>
  <si>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</si>
  <si>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</si>
  <si>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</si>
  <si>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</si>
  <si>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</si>
  <si>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16</t>
  </si>
  <si>
    <t>Přemístění výkopku</t>
  </si>
  <si>
    <t>9</t>
  </si>
  <si>
    <t>Ostatní konstrukce, bourání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</si>
  <si>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</si>
  <si>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</si>
  <si>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</si>
  <si>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</si>
  <si>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</si>
  <si>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</si>
  <si>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</si>
  <si>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</si>
  <si>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</si>
  <si>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</si>
  <si>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</si>
  <si>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</si>
  <si>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</si>
  <si>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</si>
  <si>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</si>
  <si>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</si>
  <si>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</si>
  <si>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</si>
  <si>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</si>
  <si>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</si>
  <si>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</si>
  <si>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</si>
  <si>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</si>
  <si>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</si>
  <si>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</si>
  <si>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</si>
  <si>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</si>
  <si>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</si>
  <si>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</si>
  <si>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139601103R00</t>
  </si>
  <si>
    <t>Ruční výkop jam, rýh a šachet v hornině 4</t>
  </si>
  <si>
    <t>m3</t>
  </si>
  <si>
    <t>800-1</t>
  </si>
  <si>
    <t>RTS 17/ I</t>
  </si>
  <si>
    <t>POL1_</t>
  </si>
  <si>
    <t>s přehozením na vzdálenost do 5 m nebo s naložením na ruční dopravní prostředek</t>
  </si>
  <si>
    <t>SPI</t>
  </si>
  <si>
    <t>porovnávací položka pro</t>
  </si>
  <si>
    <t>POP</t>
  </si>
  <si>
    <t>a to již stávající zeminy a ostatních materialů a zároveň</t>
  </si>
  <si>
    <t>i od zeminy a kamení vzniklé sesunem pří kácení stromů</t>
  </si>
  <si>
    <t>předpokládané množství : 115</t>
  </si>
  <si>
    <t>VV</t>
  </si>
  <si>
    <t>162701105R00</t>
  </si>
  <si>
    <t>Vodorovné přemístění výkopku z horniny 1 až 4, na vzdálenost přes 9 000  do 10 000 m</t>
  </si>
  <si>
    <t>po suchu, bez ohledu na druh dopravního prostředku, bez naložení výkopku, avšak se složením bez rozhrnutí,</t>
  </si>
  <si>
    <t>162201203R00</t>
  </si>
  <si>
    <t>Vodorovné přemístění výkopku nošením z horniny 1 až 4, kolečkem, na vzdálenost do 10 m</t>
  </si>
  <si>
    <t>bez naložení, avšak s vyprázdněním nádoby na hromadu nebo do dopravního prostředku,</t>
  </si>
  <si>
    <t>162201210R00</t>
  </si>
  <si>
    <t>Vodorovné přemístění výkopku nošením příplatek k ceně za každých dalších 10 m_x000D_
 z horniny 1 až 4, kolečkem</t>
  </si>
  <si>
    <t>167101101R00</t>
  </si>
  <si>
    <t>Nakládání, skládání, překládání neulehlého výkopku nakládání výkopku_x000D_
 do 100 m3, z horniny 1 až 4</t>
  </si>
  <si>
    <t>199000005R00</t>
  </si>
  <si>
    <t>Poplatky za skládku zeminy 1- 4</t>
  </si>
  <si>
    <t>t</t>
  </si>
  <si>
    <t>115*2</t>
  </si>
  <si>
    <t>112101153R00</t>
  </si>
  <si>
    <t>Kácení stromů listnatých průměru 40 cm, svah 1:1</t>
  </si>
  <si>
    <t>kus</t>
  </si>
  <si>
    <t>porovnávací položka</t>
  </si>
  <si>
    <t>kácení stromů bylo na základě posouzení extrémních podmínek zařazeno pouze do položek dvou průměrů,bez ohledu na i menší průměr kmenů</t>
  </si>
  <si>
    <t>stromy č.4,7,8 se nekácí</t>
  </si>
  <si>
    <t>112101157R00</t>
  </si>
  <si>
    <t>Kácení stromů listnatých průměru 80 cm, svah 1:1</t>
  </si>
  <si>
    <t>112001</t>
  </si>
  <si>
    <t>Dod+mont nátěr pařezů stromů arboricidem pro potlačení růstu kořenových výmladků</t>
  </si>
  <si>
    <t>ks</t>
  </si>
  <si>
    <t>Vlastní</t>
  </si>
  <si>
    <t>Indiv</t>
  </si>
  <si>
    <t>162301402R00</t>
  </si>
  <si>
    <t>Vodorovné přemístění větví, kmenů, nebo pařezů větví stromů listnatých, průměru kmene přes 300 do 500 mm, na vzdálenost do 5 000 m</t>
  </si>
  <si>
    <t xml:space="preserve"> s naložením, složením a dopravou,</t>
  </si>
  <si>
    <t>162301404R00</t>
  </si>
  <si>
    <t>Vodorovné přemístění větví, kmenů, nebo pařezů větví stromů listnatých, průměru kmene přes 700 do 900 mm, na vzdálenost do 5 000 m</t>
  </si>
  <si>
    <t>162301412R00</t>
  </si>
  <si>
    <t>Vodorovné přemístění větví, kmenů, nebo pařezů kmenů stromů listnatých, průměru kmene přes 300 do 500 mm, na vzdálenost do 5 000 m</t>
  </si>
  <si>
    <t>162301414R00</t>
  </si>
  <si>
    <t>Vodorovné přemístění větví, kmenů, nebo pařezů kmenů stromů listnatých, průměru kmene přes 700 do 900 mm, na vzdálenost do 5 000 m</t>
  </si>
  <si>
    <t>162301902R00</t>
  </si>
  <si>
    <t>Vodorovné přemístění větví, kmenů, nebo pařezů příplatek k cenám za každých dalších i započatých 5 000 m přes 5 000 m_x000D_
 větví stromů listnatých, průměru kmene přes 300 do 500 mm</t>
  </si>
  <si>
    <t>162301904R00</t>
  </si>
  <si>
    <t>Vodorovné přemístění větví, kmenů, nebo pařezů příplatek k cenám za každých dalších i započatých 5 000 m přes 5 000 m_x000D_
 větví stromů listnatých, průměru kmene přes 700 do 900 mm</t>
  </si>
  <si>
    <t>162301912R00</t>
  </si>
  <si>
    <t>Vodorovné přemístění větví, kmenů, nebo pařezů příplatek k cenám za každých dalších i započatých 5 000 m přes 5 000 m_x000D_
 kmenů stromů listnatých, průměru kmene přes 300 do 500 mm</t>
  </si>
  <si>
    <t>162301914R00</t>
  </si>
  <si>
    <t>Vodorovné přemístění větví, kmenů, nebo pařezů příplatek k cenám za každých dalších i započatých 5 000 m přes 5 000 m_x000D_
 kmenů stromů listnatých, průměru kmene přes 700 do 900 mm</t>
  </si>
  <si>
    <t>16001</t>
  </si>
  <si>
    <t>Poplatek za likvidaci dřevní hmoty stromů</t>
  </si>
  <si>
    <t>90101</t>
  </si>
  <si>
    <t>Oprava a úprava stávající geomříže zabezpečující svah nad cyklostezkou</t>
  </si>
  <si>
    <t>m2</t>
  </si>
  <si>
    <t>stávající geomříž je částečně shrnutá a posunutá</t>
  </si>
  <si>
    <t>její narovnání,roztažení a ukotvení</t>
  </si>
  <si>
    <t>005121010R</t>
  </si>
  <si>
    <t>Vybudování zařízení staveniště</t>
  </si>
  <si>
    <t>Soubor</t>
  </si>
  <si>
    <t>POL99_2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</si>
  <si>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</si>
  <si>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</si>
  <si>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</si>
  <si>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</si>
  <si>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</si>
  <si>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</si>
  <si>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</si>
  <si>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005211080R</t>
  </si>
  <si>
    <t xml:space="preserve">Bezpečnostní a hygienická opatření na staveništi </t>
  </si>
  <si>
    <t>POL99_8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</si>
  <si>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</si>
  <si>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SUM</t>
  </si>
  <si>
    <t>vyčištění akumulačního prostoru za svodidly</t>
  </si>
  <si>
    <t>bude provedeno znovu položení stávající geomříže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</si>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</sst>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2" borderId="37" xfId="0" applyNumberFormat="1" applyFill="1" applyBorder="1" applyAlignment="1">
      <alignment vertical="center" wrapText="1" shrinkToFit="1"/>
    </xf>
    <xf numFmtId="3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0" fillId="2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1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19" t="s">
        <v>39</v>
      </c>
      <c r="C1" s="220"/>
      <c r="D1" s="220"/>
      <c r="E1" s="220"/>
      <c r="F1" s="220"/>
      <c r="G1" s="220"/>
      <c r="H1" s="220"/>
      <c r="I1" s="220"/>
      <c r="J1" s="221"/>
    </row>
    <row r="2" spans="1:15" ht="36" customHeight="1" x14ac:dyDescent="0.2">
      <c r="A2" s="3"/>
      <c r="B2" s="80" t="s">
        <v>22</v>
      </c>
      <c r="C2" s="81"/>
      <c r="D2" s="82" t="s">
        <v>47</v>
      </c>
      <c r="E2" s="225" t="s">
        <v>48</v>
      </c>
      <c r="F2" s="226"/>
      <c r="G2" s="226"/>
      <c r="H2" s="226"/>
      <c r="I2" s="226"/>
      <c r="J2" s="227"/>
      <c r="O2" s="2"/>
    </row>
    <row r="3" spans="1:15" ht="27" customHeight="1" x14ac:dyDescent="0.2">
      <c r="A3" s="3"/>
      <c r="B3" s="83" t="s">
        <v>44</v>
      </c>
      <c r="C3" s="81"/>
      <c r="D3" s="84" t="s">
        <v>41</v>
      </c>
      <c r="E3" s="228" t="s">
        <v>43</v>
      </c>
      <c r="F3" s="229"/>
      <c r="G3" s="229"/>
      <c r="H3" s="229"/>
      <c r="I3" s="229"/>
      <c r="J3" s="230"/>
    </row>
    <row r="4" spans="1:15" ht="23.25" customHeight="1" x14ac:dyDescent="0.2">
      <c r="A4" s="79">
        <v>3476</v>
      </c>
      <c r="B4" s="85" t="s">
        <v>45</v>
      </c>
      <c r="C4" s="86"/>
      <c r="D4" s="87" t="s">
        <v>41</v>
      </c>
      <c r="E4" s="216" t="s">
        <v>42</v>
      </c>
      <c r="F4" s="217"/>
      <c r="G4" s="217"/>
      <c r="H4" s="217"/>
      <c r="I4" s="217"/>
      <c r="J4" s="218"/>
    </row>
    <row r="5" spans="1:15" ht="24" customHeight="1" x14ac:dyDescent="0.2">
      <c r="A5" s="3"/>
      <c r="B5" s="47" t="s">
        <v>40</v>
      </c>
      <c r="C5" s="4"/>
      <c r="D5" s="32"/>
      <c r="E5" s="25"/>
      <c r="F5" s="25"/>
      <c r="G5" s="25"/>
      <c r="H5" s="27" t="s">
        <v>38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20</v>
      </c>
      <c r="C8" s="4"/>
      <c r="D8" s="35"/>
      <c r="E8" s="4"/>
      <c r="F8" s="4"/>
      <c r="G8" s="45"/>
      <c r="H8" s="27" t="s">
        <v>38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19</v>
      </c>
      <c r="C11" s="4"/>
      <c r="D11" s="232"/>
      <c r="E11" s="232"/>
      <c r="F11" s="232"/>
      <c r="G11" s="232"/>
      <c r="H11" s="27" t="s">
        <v>38</v>
      </c>
      <c r="I11" s="89"/>
      <c r="J11" s="10"/>
    </row>
    <row r="12" spans="1:15" ht="15.75" customHeight="1" x14ac:dyDescent="0.2">
      <c r="A12" s="3"/>
      <c r="B12" s="41"/>
      <c r="C12" s="25"/>
      <c r="D12" s="214"/>
      <c r="E12" s="214"/>
      <c r="F12" s="214"/>
      <c r="G12" s="214"/>
      <c r="H12" s="27" t="s">
        <v>34</v>
      </c>
      <c r="I12" s="89"/>
      <c r="J12" s="10"/>
    </row>
    <row r="13" spans="1:15" ht="15.75" customHeight="1" x14ac:dyDescent="0.2">
      <c r="A13" s="3"/>
      <c r="B13" s="42"/>
      <c r="C13" s="88"/>
      <c r="D13" s="215"/>
      <c r="E13" s="215"/>
      <c r="F13" s="215"/>
      <c r="G13" s="215"/>
      <c r="H13" s="28"/>
      <c r="I13" s="34"/>
      <c r="J13" s="51"/>
    </row>
    <row r="14" spans="1:15" ht="24" hidden="1" customHeight="1" x14ac:dyDescent="0.2">
      <c r="A14" s="3"/>
      <c r="B14" s="66" t="s">
        <v>21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32</v>
      </c>
      <c r="C15" s="72"/>
      <c r="D15" s="53"/>
      <c r="E15" s="231"/>
      <c r="F15" s="231"/>
      <c r="G15" s="233"/>
      <c r="H15" s="233"/>
      <c r="I15" s="233" t="s">
        <v>29</v>
      </c>
      <c r="J15" s="234"/>
    </row>
    <row r="16" spans="1:15" ht="23.25" customHeight="1" x14ac:dyDescent="0.2">
      <c r="A16" s="141" t="s">
        <v>24</v>
      </c>
      <c r="B16" s="57" t="s">
        <v>24</v>
      </c>
      <c r="C16" s="58"/>
      <c r="D16" s="59"/>
      <c r="E16" s="207"/>
      <c r="F16" s="208"/>
      <c r="G16" s="207"/>
      <c r="H16" s="208"/>
      <c r="I16" s="207">
        <f>SUMIF(F49:F53,A16,I49:I53)+SUMIF(F49:F53,"PSU",I49:I53)</f>
        <v>0</v>
      </c>
      <c r="J16" s="209"/>
    </row>
    <row r="17" spans="1:10" ht="23.25" customHeight="1" x14ac:dyDescent="0.2">
      <c r="A17" s="141" t="s">
        <v>25</v>
      </c>
      <c r="B17" s="57" t="s">
        <v>25</v>
      </c>
      <c r="C17" s="58"/>
      <c r="D17" s="59"/>
      <c r="E17" s="207"/>
      <c r="F17" s="208"/>
      <c r="G17" s="207"/>
      <c r="H17" s="208"/>
      <c r="I17" s="207">
        <f>SUMIF(F49:F53,A17,I49:I53)</f>
        <v>0</v>
      </c>
      <c r="J17" s="209"/>
    </row>
    <row r="18" spans="1:10" ht="23.25" customHeight="1" x14ac:dyDescent="0.2">
      <c r="A18" s="141" t="s">
        <v>26</v>
      </c>
      <c r="B18" s="57" t="s">
        <v>26</v>
      </c>
      <c r="C18" s="58"/>
      <c r="D18" s="59"/>
      <c r="E18" s="207"/>
      <c r="F18" s="208"/>
      <c r="G18" s="207"/>
      <c r="H18" s="208"/>
      <c r="I18" s="207">
        <f>SUMIF(F49:F53,A18,I49:I53)</f>
        <v>0</v>
      </c>
      <c r="J18" s="209"/>
    </row>
    <row r="19" spans="1:10" ht="23.25" customHeight="1" x14ac:dyDescent="0.2">
      <c r="A19" s="141" t="s">
        <v>62</v>
      </c>
      <c r="B19" s="57" t="s">
        <v>27</v>
      </c>
      <c r="C19" s="58"/>
      <c r="D19" s="59"/>
      <c r="E19" s="207"/>
      <c r="F19" s="208"/>
      <c r="G19" s="207"/>
      <c r="H19" s="208"/>
      <c r="I19" s="207">
        <f>SUMIF(F49:F53,A19,I49:I53)</f>
        <v>0</v>
      </c>
      <c r="J19" s="209"/>
    </row>
    <row r="20" spans="1:10" ht="23.25" customHeight="1" x14ac:dyDescent="0.2">
      <c r="A20" s="141" t="s">
        <v>63</v>
      </c>
      <c r="B20" s="57" t="s">
        <v>28</v>
      </c>
      <c r="C20" s="58"/>
      <c r="D20" s="59"/>
      <c r="E20" s="207"/>
      <c r="F20" s="208"/>
      <c r="G20" s="207"/>
      <c r="H20" s="208"/>
      <c r="I20" s="207">
        <f>SUMIF(F49:F53,A20,I49:I53)</f>
        <v>0</v>
      </c>
      <c r="J20" s="209"/>
    </row>
    <row r="21" spans="1:10" ht="23.25" customHeight="1" x14ac:dyDescent="0.2">
      <c r="A21" s="3"/>
      <c r="B21" s="74" t="s">
        <v>29</v>
      </c>
      <c r="C21" s="75"/>
      <c r="D21" s="76"/>
      <c r="E21" s="210"/>
      <c r="F21" s="235"/>
      <c r="G21" s="210"/>
      <c r="H21" s="235"/>
      <c r="I21" s="210">
        <f>SUM(I16:J20)</f>
        <v>0</v>
      </c>
      <c r="J21" s="211"/>
    </row>
    <row r="22" spans="1:10" ht="33" customHeight="1" x14ac:dyDescent="0.2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/>
      <c r="B23" s="57" t="s">
        <v>12</v>
      </c>
      <c r="C23" s="58"/>
      <c r="D23" s="59"/>
      <c r="E23" s="60">
        <v>15</v>
      </c>
      <c r="F23" s="61" t="s">
        <v>0</v>
      </c>
      <c r="G23" s="205">
        <f>ZakladDPHSniVypocet</f>
        <v>0</v>
      </c>
      <c r="H23" s="206"/>
      <c r="I23" s="206"/>
      <c r="J23" s="62" t="str">
        <f t="shared" ref="J23:J28" si="0">Mena</f>
        <v>CZK</v>
      </c>
    </row>
    <row r="24" spans="1:10" ht="23.25" customHeight="1" x14ac:dyDescent="0.2">
      <c r="A24" s="3"/>
      <c r="B24" s="57" t="s">
        <v>13</v>
      </c>
      <c r="C24" s="58"/>
      <c r="D24" s="59"/>
      <c r="E24" s="60">
        <f>SazbaDPH1</f>
        <v>15</v>
      </c>
      <c r="F24" s="61" t="s">
        <v>0</v>
      </c>
      <c r="G24" s="203">
        <f>ZakladDPHSni*SazbaDPH1/100</f>
        <v>0</v>
      </c>
      <c r="H24" s="204"/>
      <c r="I24" s="204"/>
      <c r="J24" s="62" t="str">
        <f t="shared" si="0"/>
        <v>CZK</v>
      </c>
    </row>
    <row r="25" spans="1:10" ht="23.25" customHeight="1" x14ac:dyDescent="0.2">
      <c r="A25" s="3"/>
      <c r="B25" s="57" t="s">
        <v>14</v>
      </c>
      <c r="C25" s="58"/>
      <c r="D25" s="59"/>
      <c r="E25" s="60">
        <v>21</v>
      </c>
      <c r="F25" s="61" t="s">
        <v>0</v>
      </c>
      <c r="G25" s="205">
        <f>ZakladDPHZaklVypocet</f>
        <v>0</v>
      </c>
      <c r="H25" s="206"/>
      <c r="I25" s="206"/>
      <c r="J25" s="62" t="str">
        <f t="shared" si="0"/>
        <v>CZK</v>
      </c>
    </row>
    <row r="26" spans="1:10" ht="23.25" customHeight="1" x14ac:dyDescent="0.2">
      <c r="A26" s="3"/>
      <c r="B26" s="49" t="s">
        <v>15</v>
      </c>
      <c r="C26" s="21"/>
      <c r="D26" s="17"/>
      <c r="E26" s="43">
        <f>SazbaDPH2</f>
        <v>21</v>
      </c>
      <c r="F26" s="44" t="s">
        <v>0</v>
      </c>
      <c r="G26" s="222">
        <f>ZakladDPHZakl*SazbaDPH2/100</f>
        <v>0</v>
      </c>
      <c r="H26" s="223"/>
      <c r="I26" s="223"/>
      <c r="J26" s="56" t="str">
        <f t="shared" si="0"/>
        <v>CZK</v>
      </c>
    </row>
    <row r="27" spans="1:10" ht="23.25" customHeight="1" thickBot="1" x14ac:dyDescent="0.25">
      <c r="A27" s="3"/>
      <c r="B27" s="48" t="s">
        <v>4</v>
      </c>
      <c r="C27" s="19"/>
      <c r="D27" s="22"/>
      <c r="E27" s="19"/>
      <c r="F27" s="20"/>
      <c r="G27" s="224">
        <f>0</f>
        <v>0</v>
      </c>
      <c r="H27" s="224"/>
      <c r="I27" s="224"/>
      <c r="J27" s="63" t="str">
        <f t="shared" si="0"/>
        <v>CZK</v>
      </c>
    </row>
    <row r="28" spans="1:10" ht="27.75" hidden="1" customHeight="1" thickBot="1" x14ac:dyDescent="0.25">
      <c r="A28" s="3"/>
      <c r="B28" s="118" t="s">
        <v>23</v>
      </c>
      <c r="C28" s="119"/>
      <c r="D28" s="119"/>
      <c r="E28" s="120"/>
      <c r="F28" s="121"/>
      <c r="G28" s="213">
        <f>ZakladDPHSniVypocet+ZakladDPHZaklVypocet</f>
        <v>0</v>
      </c>
      <c r="H28" s="213"/>
      <c r="I28" s="213"/>
      <c r="J28" s="122" t="str">
        <f t="shared" si="0"/>
        <v>CZK</v>
      </c>
    </row>
    <row r="29" spans="1:10" ht="27.75" customHeight="1" thickBot="1" x14ac:dyDescent="0.25">
      <c r="A29" s="3"/>
      <c r="B29" s="118" t="s">
        <v>35</v>
      </c>
      <c r="C29" s="123"/>
      <c r="D29" s="123"/>
      <c r="E29" s="123"/>
      <c r="F29" s="123"/>
      <c r="G29" s="212">
        <f>ZakladDPHSni+DPHSni+ZakladDPHZakl+DPHZakl+Zaokrouhleni</f>
        <v>0</v>
      </c>
      <c r="H29" s="212"/>
      <c r="I29" s="212"/>
      <c r="J29" s="124" t="s">
        <v>51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11</v>
      </c>
      <c r="D32" s="39"/>
      <c r="E32" s="39"/>
      <c r="F32" s="18" t="s">
        <v>10</v>
      </c>
      <c r="G32" s="39"/>
      <c r="H32" s="40"/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202" t="s">
        <v>2</v>
      </c>
      <c r="E35" s="202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49</v>
      </c>
      <c r="C39" s="195"/>
      <c r="D39" s="196"/>
      <c r="E39" s="196"/>
      <c r="F39" s="105">
        <f>'01 01 Pol'!AE67</f>
        <v>0</v>
      </c>
      <c r="G39" s="106">
        <f>'01 01 Pol'!AF67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41</v>
      </c>
      <c r="C40" s="197" t="s">
        <v>43</v>
      </c>
      <c r="D40" s="198"/>
      <c r="E40" s="198"/>
      <c r="F40" s="110">
        <f>'01 01 Pol'!AE67</f>
        <v>0</v>
      </c>
      <c r="G40" s="111">
        <f>'01 01 Pol'!AF67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41</v>
      </c>
      <c r="C41" s="195" t="s">
        <v>42</v>
      </c>
      <c r="D41" s="196"/>
      <c r="E41" s="196"/>
      <c r="F41" s="114">
        <f>'01 01 Pol'!AE67</f>
        <v>0</v>
      </c>
      <c r="G41" s="107">
        <f>'01 01 Pol'!AF67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199" t="s">
        <v>50</v>
      </c>
      <c r="C42" s="200"/>
      <c r="D42" s="200"/>
      <c r="E42" s="201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52</v>
      </c>
    </row>
    <row r="48" spans="1:10" ht="25.5" customHeight="1" x14ac:dyDescent="0.2">
      <c r="A48" s="126"/>
      <c r="B48" s="129" t="s">
        <v>17</v>
      </c>
      <c r="C48" s="129" t="s">
        <v>5</v>
      </c>
      <c r="D48" s="130"/>
      <c r="E48" s="130"/>
      <c r="F48" s="131" t="s">
        <v>53</v>
      </c>
      <c r="G48" s="131"/>
      <c r="H48" s="131"/>
      <c r="I48" s="131" t="s">
        <v>29</v>
      </c>
      <c r="J48" s="131" t="s">
        <v>0</v>
      </c>
    </row>
    <row r="49" spans="1:10" ht="25.5" customHeight="1" x14ac:dyDescent="0.2">
      <c r="A49" s="127"/>
      <c r="B49" s="132" t="s">
        <v>54</v>
      </c>
      <c r="C49" s="193" t="s">
        <v>55</v>
      </c>
      <c r="D49" s="194"/>
      <c r="E49" s="194"/>
      <c r="F49" s="137" t="s">
        <v>24</v>
      </c>
      <c r="G49" s="138"/>
      <c r="H49" s="138"/>
      <c r="I49" s="138">
        <f>'01 01 Pol'!G8</f>
        <v>0</v>
      </c>
      <c r="J49" s="135" t="str">
        <f>IF(I54=0,"",I49/I54*100)</f>
        <v/>
      </c>
    </row>
    <row r="50" spans="1:10" ht="25.5" customHeight="1" x14ac:dyDescent="0.2">
      <c r="A50" s="127"/>
      <c r="B50" s="132" t="s">
        <v>56</v>
      </c>
      <c r="C50" s="193" t="s">
        <v>57</v>
      </c>
      <c r="D50" s="194"/>
      <c r="E50" s="194"/>
      <c r="F50" s="137" t="s">
        <v>24</v>
      </c>
      <c r="G50" s="138"/>
      <c r="H50" s="138"/>
      <c r="I50" s="138">
        <f>'01 01 Pol'!G25</f>
        <v>0</v>
      </c>
      <c r="J50" s="135" t="str">
        <f>IF(I54=0,"",I50/I54*100)</f>
        <v/>
      </c>
    </row>
    <row r="51" spans="1:10" ht="25.5" customHeight="1" x14ac:dyDescent="0.2">
      <c r="A51" s="127"/>
      <c r="B51" s="132" t="s">
        <v>58</v>
      </c>
      <c r="C51" s="193" t="s">
        <v>59</v>
      </c>
      <c r="D51" s="194"/>
      <c r="E51" s="194"/>
      <c r="F51" s="137" t="s">
        <v>24</v>
      </c>
      <c r="G51" s="138"/>
      <c r="H51" s="138"/>
      <c r="I51" s="138">
        <f>'01 01 Pol'!G34</f>
        <v>0</v>
      </c>
      <c r="J51" s="135" t="str">
        <f>IF(I54=0,"",I51/I54*100)</f>
        <v/>
      </c>
    </row>
    <row r="52" spans="1:10" ht="25.5" customHeight="1" x14ac:dyDescent="0.2">
      <c r="A52" s="127"/>
      <c r="B52" s="132" t="s">
        <v>60</v>
      </c>
      <c r="C52" s="193" t="s">
        <v>61</v>
      </c>
      <c r="D52" s="194"/>
      <c r="E52" s="194"/>
      <c r="F52" s="137" t="s">
        <v>24</v>
      </c>
      <c r="G52" s="138"/>
      <c r="H52" s="138"/>
      <c r="I52" s="138">
        <f>'01 01 Pol'!G52</f>
        <v>0</v>
      </c>
      <c r="J52" s="135" t="str">
        <f>IF(I54=0,"",I52/I54*100)</f>
        <v/>
      </c>
    </row>
    <row r="53" spans="1:10" ht="25.5" customHeight="1" x14ac:dyDescent="0.2">
      <c r="A53" s="127"/>
      <c r="B53" s="132" t="s">
        <v>62</v>
      </c>
      <c r="C53" s="193" t="s">
        <v>27</v>
      </c>
      <c r="D53" s="194"/>
      <c r="E53" s="194"/>
      <c r="F53" s="137" t="s">
        <v>62</v>
      </c>
      <c r="G53" s="138"/>
      <c r="H53" s="138"/>
      <c r="I53" s="138">
        <f>'01 01 Pol'!G57</f>
        <v>0</v>
      </c>
      <c r="J53" s="135" t="str">
        <f>IF(I54=0,"",I53/I54*100)</f>
        <v/>
      </c>
    </row>
    <row r="54" spans="1:10" ht="25.5" customHeight="1" x14ac:dyDescent="0.2">
      <c r="A54" s="128"/>
      <c r="B54" s="133" t="s">
        <v>1</v>
      </c>
      <c r="C54" s="133"/>
      <c r="D54" s="134"/>
      <c r="E54" s="134"/>
      <c r="F54" s="139"/>
      <c r="G54" s="140"/>
      <c r="H54" s="140"/>
      <c r="I54" s="140">
        <f>SUM(I49:I53)</f>
        <v>0</v>
      </c>
      <c r="J54" s="136">
        <f>SUM(J49:J53)</f>
        <v>0</v>
      </c>
    </row>
    <row r="55" spans="1:10" x14ac:dyDescent="0.2">
      <c r="F55" s="92"/>
      <c r="G55" s="91"/>
      <c r="H55" s="92"/>
      <c r="I55" s="91"/>
      <c r="J55" s="93"/>
    </row>
    <row r="56" spans="1:10" x14ac:dyDescent="0.2">
      <c r="F56" s="92"/>
      <c r="G56" s="91"/>
      <c r="H56" s="92"/>
      <c r="I56" s="91"/>
      <c r="J56" s="93"/>
    </row>
    <row r="57" spans="1:10" x14ac:dyDescent="0.2">
      <c r="F57" s="92"/>
      <c r="G57" s="91"/>
      <c r="H57" s="92"/>
      <c r="I57" s="91"/>
      <c r="J57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50:E50"/>
    <mergeCell ref="C51:E51"/>
    <mergeCell ref="C52:E52"/>
    <mergeCell ref="C53:E53"/>
    <mergeCell ref="C39:E39"/>
    <mergeCell ref="C40:E40"/>
    <mergeCell ref="C41:E41"/>
    <mergeCell ref="B42:E42"/>
    <mergeCell ref="C49:E4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6" t="s">
        <v>6</v>
      </c>
      <c r="B1" s="236"/>
      <c r="C1" s="237"/>
      <c r="D1" s="236"/>
      <c r="E1" s="236"/>
      <c r="F1" s="236"/>
      <c r="G1" s="236"/>
    </row>
    <row r="2" spans="1:7" ht="24.95" customHeight="1" x14ac:dyDescent="0.2">
      <c r="A2" s="78" t="s">
        <v>7</v>
      </c>
      <c r="B2" s="77"/>
      <c r="C2" s="238"/>
      <c r="D2" s="238"/>
      <c r="E2" s="238"/>
      <c r="F2" s="238"/>
      <c r="G2" s="239"/>
    </row>
    <row r="3" spans="1:7" ht="24.95" customHeight="1" x14ac:dyDescent="0.2">
      <c r="A3" s="78" t="s">
        <v>8</v>
      </c>
      <c r="B3" s="77"/>
      <c r="C3" s="238"/>
      <c r="D3" s="238"/>
      <c r="E3" s="238"/>
      <c r="F3" s="238"/>
      <c r="G3" s="239"/>
    </row>
    <row r="4" spans="1:7" ht="24.95" customHeight="1" x14ac:dyDescent="0.2">
      <c r="A4" s="78" t="s">
        <v>9</v>
      </c>
      <c r="B4" s="77"/>
      <c r="C4" s="238"/>
      <c r="D4" s="238"/>
      <c r="E4" s="238"/>
      <c r="F4" s="238"/>
      <c r="G4" s="239"/>
    </row>
    <row r="5" spans="1:7" x14ac:dyDescent="0.2">
      <c r="B5" s="6"/>
      <c r="C5" s="7"/>
      <c r="D5" s="8"/>
    </row>
  </sheetData>
  <sheetProtection password="DDE9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selection sqref="A1:G1"/>
    </sheetView>
  </sheetViews>
  <sheetFormatPr defaultRowHeight="12.75" outlineLevelRow="1" x14ac:dyDescent="0.2"/>
  <cols>
    <col min="1" max="1" width="3.42578125" customWidth="1"/>
    <col min="2" max="2" width="12.7109375" style="90" customWidth="1"/>
    <col min="3" max="3" width="63.28515625" style="9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6" t="s">
        <v>64</v>
      </c>
      <c r="B1" s="246"/>
      <c r="C1" s="246"/>
      <c r="D1" s="246"/>
      <c r="E1" s="246"/>
      <c r="F1" s="246"/>
      <c r="G1" s="246"/>
      <c r="AG1" t="s">
        <v>65</v>
      </c>
    </row>
    <row r="2" spans="1:60" ht="25.15" customHeight="1" x14ac:dyDescent="0.2">
      <c r="A2" s="143" t="s">
        <v>7</v>
      </c>
      <c r="B2" s="77" t="s">
        <v>47</v>
      </c>
      <c r="C2" s="247" t="s">
        <v>48</v>
      </c>
      <c r="D2" s="248"/>
      <c r="E2" s="248"/>
      <c r="F2" s="248"/>
      <c r="G2" s="249"/>
      <c r="AG2" t="s">
        <v>66</v>
      </c>
    </row>
    <row r="3" spans="1:60" ht="25.15" customHeight="1" x14ac:dyDescent="0.2">
      <c r="A3" s="143" t="s">
        <v>8</v>
      </c>
      <c r="B3" s="77" t="s">
        <v>41</v>
      </c>
      <c r="C3" s="247" t="s">
        <v>43</v>
      </c>
      <c r="D3" s="248"/>
      <c r="E3" s="248"/>
      <c r="F3" s="248"/>
      <c r="G3" s="249"/>
      <c r="AC3" s="90" t="s">
        <v>66</v>
      </c>
      <c r="AG3" t="s">
        <v>67</v>
      </c>
    </row>
    <row r="4" spans="1:60" ht="25.15" customHeight="1" x14ac:dyDescent="0.2">
      <c r="A4" s="144" t="s">
        <v>9</v>
      </c>
      <c r="B4" s="145" t="s">
        <v>41</v>
      </c>
      <c r="C4" s="250" t="s">
        <v>42</v>
      </c>
      <c r="D4" s="251"/>
      <c r="E4" s="251"/>
      <c r="F4" s="251"/>
      <c r="G4" s="252"/>
      <c r="AG4" t="s">
        <v>68</v>
      </c>
    </row>
    <row r="5" spans="1:60" x14ac:dyDescent="0.2">
      <c r="D5" s="142"/>
    </row>
    <row r="6" spans="1:60" ht="38.25" x14ac:dyDescent="0.2">
      <c r="A6" s="147" t="s">
        <v>69</v>
      </c>
      <c r="B6" s="149" t="s">
        <v>70</v>
      </c>
      <c r="C6" s="149" t="s">
        <v>71</v>
      </c>
      <c r="D6" s="148" t="s">
        <v>72</v>
      </c>
      <c r="E6" s="147" t="s">
        <v>73</v>
      </c>
      <c r="F6" s="146" t="s">
        <v>74</v>
      </c>
      <c r="G6" s="147" t="s">
        <v>29</v>
      </c>
      <c r="H6" s="150" t="s">
        <v>30</v>
      </c>
      <c r="I6" s="150" t="s">
        <v>75</v>
      </c>
      <c r="J6" s="150" t="s">
        <v>31</v>
      </c>
      <c r="K6" s="150" t="s">
        <v>76</v>
      </c>
      <c r="L6" s="150" t="s">
        <v>77</v>
      </c>
      <c r="M6" s="150" t="s">
        <v>78</v>
      </c>
      <c r="N6" s="150" t="s">
        <v>79</v>
      </c>
      <c r="O6" s="150" t="s">
        <v>80</v>
      </c>
      <c r="P6" s="150" t="s">
        <v>81</v>
      </c>
      <c r="Q6" s="150" t="s">
        <v>82</v>
      </c>
      <c r="R6" s="150" t="s">
        <v>83</v>
      </c>
      <c r="S6" s="150" t="s">
        <v>84</v>
      </c>
      <c r="T6" s="150" t="s">
        <v>85</v>
      </c>
      <c r="U6" s="150" t="s">
        <v>86</v>
      </c>
      <c r="V6" s="150" t="s">
        <v>87</v>
      </c>
      <c r="W6" s="150" t="s">
        <v>88</v>
      </c>
    </row>
    <row r="7" spans="1:60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 x14ac:dyDescent="0.2">
      <c r="A8" s="164" t="s">
        <v>89</v>
      </c>
      <c r="B8" s="165" t="s">
        <v>54</v>
      </c>
      <c r="C8" s="186" t="s">
        <v>55</v>
      </c>
      <c r="D8" s="166"/>
      <c r="E8" s="167"/>
      <c r="F8" s="168"/>
      <c r="G8" s="168">
        <f>SUMIF(AG9:AG24,"&lt;&gt;NOR",G9:G24)</f>
        <v>0</v>
      </c>
      <c r="H8" s="168"/>
      <c r="I8" s="168">
        <f>SUM(I9:I24)</f>
        <v>0</v>
      </c>
      <c r="J8" s="168"/>
      <c r="K8" s="168">
        <f>SUM(K9:K24)</f>
        <v>0</v>
      </c>
      <c r="L8" s="168"/>
      <c r="M8" s="168">
        <f>SUM(M9:M24)</f>
        <v>0</v>
      </c>
      <c r="N8" s="168"/>
      <c r="O8" s="168">
        <f>SUM(O9:O24)</f>
        <v>0</v>
      </c>
      <c r="P8" s="168"/>
      <c r="Q8" s="168">
        <f>SUM(Q9:Q24)</f>
        <v>0</v>
      </c>
      <c r="R8" s="168"/>
      <c r="S8" s="168"/>
      <c r="T8" s="169"/>
      <c r="U8" s="163"/>
      <c r="V8" s="163">
        <f>SUM(V9:V24)</f>
        <v>756.37000000000012</v>
      </c>
      <c r="W8" s="163"/>
      <c r="AG8" t="s">
        <v>90</v>
      </c>
    </row>
    <row r="9" spans="1:60" outlineLevel="1" x14ac:dyDescent="0.2">
      <c r="A9" s="170">
        <v>1</v>
      </c>
      <c r="B9" s="171" t="s">
        <v>91</v>
      </c>
      <c r="C9" s="187" t="s">
        <v>92</v>
      </c>
      <c r="D9" s="172" t="s">
        <v>93</v>
      </c>
      <c r="E9" s="173">
        <v>115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5">
        <v>0</v>
      </c>
      <c r="O9" s="175">
        <f>ROUND(E9*N9,2)</f>
        <v>0</v>
      </c>
      <c r="P9" s="175">
        <v>0</v>
      </c>
      <c r="Q9" s="175">
        <f>ROUND(E9*P9,2)</f>
        <v>0</v>
      </c>
      <c r="R9" s="175" t="s">
        <v>94</v>
      </c>
      <c r="S9" s="175" t="s">
        <v>95</v>
      </c>
      <c r="T9" s="176" t="s">
        <v>95</v>
      </c>
      <c r="U9" s="160">
        <v>4.6550000000000002</v>
      </c>
      <c r="V9" s="160">
        <f>ROUND(E9*U9,2)</f>
        <v>535.33000000000004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96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">
      <c r="A10" s="158"/>
      <c r="B10" s="159"/>
      <c r="C10" s="242" t="s">
        <v>97</v>
      </c>
      <c r="D10" s="243"/>
      <c r="E10" s="243"/>
      <c r="F10" s="243"/>
      <c r="G10" s="243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98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 x14ac:dyDescent="0.2">
      <c r="A11" s="158"/>
      <c r="B11" s="159"/>
      <c r="C11" s="244" t="s">
        <v>99</v>
      </c>
      <c r="D11" s="245"/>
      <c r="E11" s="245"/>
      <c r="F11" s="245"/>
      <c r="G11" s="245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100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 x14ac:dyDescent="0.2">
      <c r="A12" s="158"/>
      <c r="B12" s="159"/>
      <c r="C12" s="244" t="s">
        <v>172</v>
      </c>
      <c r="D12" s="245"/>
      <c r="E12" s="245"/>
      <c r="F12" s="245"/>
      <c r="G12" s="245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100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">
      <c r="A13" s="158"/>
      <c r="B13" s="159"/>
      <c r="C13" s="244" t="s">
        <v>101</v>
      </c>
      <c r="D13" s="245"/>
      <c r="E13" s="245"/>
      <c r="F13" s="245"/>
      <c r="G13" s="245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100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1" x14ac:dyDescent="0.2">
      <c r="A14" s="158"/>
      <c r="B14" s="159"/>
      <c r="C14" s="244" t="s">
        <v>102</v>
      </c>
      <c r="D14" s="245"/>
      <c r="E14" s="245"/>
      <c r="F14" s="245"/>
      <c r="G14" s="245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51"/>
      <c r="Y14" s="151"/>
      <c r="Z14" s="151"/>
      <c r="AA14" s="151"/>
      <c r="AB14" s="151"/>
      <c r="AC14" s="151"/>
      <c r="AD14" s="151"/>
      <c r="AE14" s="151"/>
      <c r="AF14" s="151"/>
      <c r="AG14" s="151" t="s">
        <v>100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outlineLevel="1" x14ac:dyDescent="0.2">
      <c r="A15" s="158"/>
      <c r="B15" s="159"/>
      <c r="C15" s="188" t="s">
        <v>103</v>
      </c>
      <c r="D15" s="161"/>
      <c r="E15" s="162">
        <v>115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104</v>
      </c>
      <c r="AH15" s="151">
        <v>0</v>
      </c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22.5" outlineLevel="1" x14ac:dyDescent="0.2">
      <c r="A16" s="170">
        <v>2</v>
      </c>
      <c r="B16" s="171" t="s">
        <v>105</v>
      </c>
      <c r="C16" s="187" t="s">
        <v>106</v>
      </c>
      <c r="D16" s="172" t="s">
        <v>93</v>
      </c>
      <c r="E16" s="173">
        <v>115</v>
      </c>
      <c r="F16" s="174"/>
      <c r="G16" s="175">
        <f>ROUND(E16*F16,2)</f>
        <v>0</v>
      </c>
      <c r="H16" s="174"/>
      <c r="I16" s="175">
        <f>ROUND(E16*H16,2)</f>
        <v>0</v>
      </c>
      <c r="J16" s="174"/>
      <c r="K16" s="175">
        <f>ROUND(E16*J16,2)</f>
        <v>0</v>
      </c>
      <c r="L16" s="175">
        <v>21</v>
      </c>
      <c r="M16" s="175">
        <f>G16*(1+L16/100)</f>
        <v>0</v>
      </c>
      <c r="N16" s="175">
        <v>0</v>
      </c>
      <c r="O16" s="175">
        <f>ROUND(E16*N16,2)</f>
        <v>0</v>
      </c>
      <c r="P16" s="175">
        <v>0</v>
      </c>
      <c r="Q16" s="175">
        <f>ROUND(E16*P16,2)</f>
        <v>0</v>
      </c>
      <c r="R16" s="175" t="s">
        <v>94</v>
      </c>
      <c r="S16" s="175" t="s">
        <v>95</v>
      </c>
      <c r="T16" s="176" t="s">
        <v>95</v>
      </c>
      <c r="U16" s="160">
        <v>1.0999999999999999E-2</v>
      </c>
      <c r="V16" s="160">
        <f>ROUND(E16*U16,2)</f>
        <v>1.27</v>
      </c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96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 x14ac:dyDescent="0.2">
      <c r="A17" s="158"/>
      <c r="B17" s="159"/>
      <c r="C17" s="242" t="s">
        <v>107</v>
      </c>
      <c r="D17" s="243"/>
      <c r="E17" s="243"/>
      <c r="F17" s="243"/>
      <c r="G17" s="243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98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22.5" outlineLevel="1" x14ac:dyDescent="0.2">
      <c r="A18" s="170">
        <v>3</v>
      </c>
      <c r="B18" s="171" t="s">
        <v>108</v>
      </c>
      <c r="C18" s="187" t="s">
        <v>109</v>
      </c>
      <c r="D18" s="172" t="s">
        <v>93</v>
      </c>
      <c r="E18" s="173">
        <v>115</v>
      </c>
      <c r="F18" s="174"/>
      <c r="G18" s="175">
        <f>ROUND(E18*F18,2)</f>
        <v>0</v>
      </c>
      <c r="H18" s="174"/>
      <c r="I18" s="175">
        <f>ROUND(E18*H18,2)</f>
        <v>0</v>
      </c>
      <c r="J18" s="174"/>
      <c r="K18" s="175">
        <f>ROUND(E18*J18,2)</f>
        <v>0</v>
      </c>
      <c r="L18" s="175">
        <v>21</v>
      </c>
      <c r="M18" s="175">
        <f>G18*(1+L18/100)</f>
        <v>0</v>
      </c>
      <c r="N18" s="175">
        <v>0</v>
      </c>
      <c r="O18" s="175">
        <f>ROUND(E18*N18,2)</f>
        <v>0</v>
      </c>
      <c r="P18" s="175">
        <v>0</v>
      </c>
      <c r="Q18" s="175">
        <f>ROUND(E18*P18,2)</f>
        <v>0</v>
      </c>
      <c r="R18" s="175" t="s">
        <v>94</v>
      </c>
      <c r="S18" s="175" t="s">
        <v>95</v>
      </c>
      <c r="T18" s="176" t="s">
        <v>95</v>
      </c>
      <c r="U18" s="160">
        <v>0.66800000000000004</v>
      </c>
      <c r="V18" s="160">
        <f>ROUND(E18*U18,2)</f>
        <v>76.819999999999993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96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">
      <c r="A19" s="158"/>
      <c r="B19" s="159"/>
      <c r="C19" s="242" t="s">
        <v>110</v>
      </c>
      <c r="D19" s="243"/>
      <c r="E19" s="243"/>
      <c r="F19" s="243"/>
      <c r="G19" s="243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98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2.5" outlineLevel="1" x14ac:dyDescent="0.2">
      <c r="A20" s="170">
        <v>4</v>
      </c>
      <c r="B20" s="171" t="s">
        <v>111</v>
      </c>
      <c r="C20" s="187" t="s">
        <v>112</v>
      </c>
      <c r="D20" s="172" t="s">
        <v>93</v>
      </c>
      <c r="E20" s="173">
        <v>115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21</v>
      </c>
      <c r="M20" s="175">
        <f>G20*(1+L20/100)</f>
        <v>0</v>
      </c>
      <c r="N20" s="175">
        <v>0</v>
      </c>
      <c r="O20" s="175">
        <f>ROUND(E20*N20,2)</f>
        <v>0</v>
      </c>
      <c r="P20" s="175">
        <v>0</v>
      </c>
      <c r="Q20" s="175">
        <f>ROUND(E20*P20,2)</f>
        <v>0</v>
      </c>
      <c r="R20" s="175" t="s">
        <v>94</v>
      </c>
      <c r="S20" s="175" t="s">
        <v>95</v>
      </c>
      <c r="T20" s="176" t="s">
        <v>95</v>
      </c>
      <c r="U20" s="160">
        <v>0.59099999999999997</v>
      </c>
      <c r="V20" s="160">
        <f>ROUND(E20*U20,2)</f>
        <v>67.97</v>
      </c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96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">
      <c r="A21" s="158"/>
      <c r="B21" s="159"/>
      <c r="C21" s="242" t="s">
        <v>110</v>
      </c>
      <c r="D21" s="243"/>
      <c r="E21" s="243"/>
      <c r="F21" s="243"/>
      <c r="G21" s="243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98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 x14ac:dyDescent="0.2">
      <c r="A22" s="177">
        <v>5</v>
      </c>
      <c r="B22" s="178" t="s">
        <v>113</v>
      </c>
      <c r="C22" s="189" t="s">
        <v>114</v>
      </c>
      <c r="D22" s="179" t="s">
        <v>93</v>
      </c>
      <c r="E22" s="180">
        <v>115</v>
      </c>
      <c r="F22" s="181"/>
      <c r="G22" s="182">
        <f>ROUND(E22*F22,2)</f>
        <v>0</v>
      </c>
      <c r="H22" s="181"/>
      <c r="I22" s="182">
        <f>ROUND(E22*H22,2)</f>
        <v>0</v>
      </c>
      <c r="J22" s="181"/>
      <c r="K22" s="182">
        <f>ROUND(E22*J22,2)</f>
        <v>0</v>
      </c>
      <c r="L22" s="182">
        <v>21</v>
      </c>
      <c r="M22" s="182">
        <f>G22*(1+L22/100)</f>
        <v>0</v>
      </c>
      <c r="N22" s="182">
        <v>0</v>
      </c>
      <c r="O22" s="182">
        <f>ROUND(E22*N22,2)</f>
        <v>0</v>
      </c>
      <c r="P22" s="182">
        <v>0</v>
      </c>
      <c r="Q22" s="182">
        <f>ROUND(E22*P22,2)</f>
        <v>0</v>
      </c>
      <c r="R22" s="182" t="s">
        <v>94</v>
      </c>
      <c r="S22" s="182" t="s">
        <v>95</v>
      </c>
      <c r="T22" s="183" t="s">
        <v>95</v>
      </c>
      <c r="U22" s="160">
        <v>0.65200000000000002</v>
      </c>
      <c r="V22" s="160">
        <f>ROUND(E22*U22,2)</f>
        <v>74.98</v>
      </c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96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 x14ac:dyDescent="0.2">
      <c r="A23" s="170">
        <v>6</v>
      </c>
      <c r="B23" s="171" t="s">
        <v>115</v>
      </c>
      <c r="C23" s="187" t="s">
        <v>116</v>
      </c>
      <c r="D23" s="172" t="s">
        <v>117</v>
      </c>
      <c r="E23" s="173">
        <v>230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5">
        <v>0</v>
      </c>
      <c r="O23" s="175">
        <f>ROUND(E23*N23,2)</f>
        <v>0</v>
      </c>
      <c r="P23" s="175">
        <v>0</v>
      </c>
      <c r="Q23" s="175">
        <f>ROUND(E23*P23,2)</f>
        <v>0</v>
      </c>
      <c r="R23" s="175" t="s">
        <v>94</v>
      </c>
      <c r="S23" s="175" t="s">
        <v>95</v>
      </c>
      <c r="T23" s="176" t="s">
        <v>95</v>
      </c>
      <c r="U23" s="160">
        <v>0</v>
      </c>
      <c r="V23" s="160">
        <f>ROUND(E23*U23,2)</f>
        <v>0</v>
      </c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96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1" x14ac:dyDescent="0.2">
      <c r="A24" s="158"/>
      <c r="B24" s="159"/>
      <c r="C24" s="188" t="s">
        <v>118</v>
      </c>
      <c r="D24" s="161"/>
      <c r="E24" s="162">
        <v>230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51"/>
      <c r="Y24" s="151"/>
      <c r="Z24" s="151"/>
      <c r="AA24" s="151"/>
      <c r="AB24" s="151"/>
      <c r="AC24" s="151"/>
      <c r="AD24" s="151"/>
      <c r="AE24" s="151"/>
      <c r="AF24" s="151"/>
      <c r="AG24" s="151" t="s">
        <v>104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">
      <c r="A25" s="164" t="s">
        <v>89</v>
      </c>
      <c r="B25" s="165" t="s">
        <v>56</v>
      </c>
      <c r="C25" s="186" t="s">
        <v>57</v>
      </c>
      <c r="D25" s="166"/>
      <c r="E25" s="167"/>
      <c r="F25" s="168"/>
      <c r="G25" s="168">
        <f>SUMIF(AG26:AG33,"&lt;&gt;NOR",G26:G33)</f>
        <v>0</v>
      </c>
      <c r="H25" s="168"/>
      <c r="I25" s="168">
        <f>SUM(I26:I33)</f>
        <v>0</v>
      </c>
      <c r="J25" s="168"/>
      <c r="K25" s="168">
        <f>SUM(K26:K33)</f>
        <v>0</v>
      </c>
      <c r="L25" s="168"/>
      <c r="M25" s="168">
        <f>SUM(M26:M33)</f>
        <v>0</v>
      </c>
      <c r="N25" s="168"/>
      <c r="O25" s="168">
        <f>SUM(O26:O33)</f>
        <v>0</v>
      </c>
      <c r="P25" s="168"/>
      <c r="Q25" s="168">
        <f>SUM(Q26:Q33)</f>
        <v>0</v>
      </c>
      <c r="R25" s="168"/>
      <c r="S25" s="168"/>
      <c r="T25" s="169"/>
      <c r="U25" s="163"/>
      <c r="V25" s="163">
        <f>SUM(V26:V33)</f>
        <v>2903.1099999999997</v>
      </c>
      <c r="W25" s="163"/>
      <c r="AG25" t="s">
        <v>90</v>
      </c>
    </row>
    <row r="26" spans="1:60" outlineLevel="1" x14ac:dyDescent="0.2">
      <c r="A26" s="170">
        <v>7</v>
      </c>
      <c r="B26" s="171" t="s">
        <v>119</v>
      </c>
      <c r="C26" s="187" t="s">
        <v>120</v>
      </c>
      <c r="D26" s="172" t="s">
        <v>121</v>
      </c>
      <c r="E26" s="173">
        <v>28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5">
        <v>0</v>
      </c>
      <c r="O26" s="175">
        <f>ROUND(E26*N26,2)</f>
        <v>0</v>
      </c>
      <c r="P26" s="175">
        <v>0</v>
      </c>
      <c r="Q26" s="175">
        <f>ROUND(E26*P26,2)</f>
        <v>0</v>
      </c>
      <c r="R26" s="175"/>
      <c r="S26" s="175" t="s">
        <v>95</v>
      </c>
      <c r="T26" s="176" t="s">
        <v>95</v>
      </c>
      <c r="U26" s="160">
        <v>15.714</v>
      </c>
      <c r="V26" s="160">
        <f>ROUND(E26*U26,2)</f>
        <v>439.99</v>
      </c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96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">
      <c r="A27" s="158"/>
      <c r="B27" s="159"/>
      <c r="C27" s="240" t="s">
        <v>122</v>
      </c>
      <c r="D27" s="241"/>
      <c r="E27" s="241"/>
      <c r="F27" s="241"/>
      <c r="G27" s="241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100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1" x14ac:dyDescent="0.2">
      <c r="A28" s="158"/>
      <c r="B28" s="159"/>
      <c r="C28" s="244" t="s">
        <v>123</v>
      </c>
      <c r="D28" s="245"/>
      <c r="E28" s="245"/>
      <c r="F28" s="245"/>
      <c r="G28" s="245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100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58"/>
      <c r="B29" s="159"/>
      <c r="C29" s="244" t="s">
        <v>124</v>
      </c>
      <c r="D29" s="245"/>
      <c r="E29" s="245"/>
      <c r="F29" s="245"/>
      <c r="G29" s="245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100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">
      <c r="A30" s="170">
        <v>8</v>
      </c>
      <c r="B30" s="171" t="s">
        <v>125</v>
      </c>
      <c r="C30" s="187" t="s">
        <v>126</v>
      </c>
      <c r="D30" s="172" t="s">
        <v>121</v>
      </c>
      <c r="E30" s="173">
        <v>29</v>
      </c>
      <c r="F30" s="174"/>
      <c r="G30" s="175">
        <f>ROUND(E30*F30,2)</f>
        <v>0</v>
      </c>
      <c r="H30" s="174"/>
      <c r="I30" s="175">
        <f>ROUND(E30*H30,2)</f>
        <v>0</v>
      </c>
      <c r="J30" s="174"/>
      <c r="K30" s="175">
        <f>ROUND(E30*J30,2)</f>
        <v>0</v>
      </c>
      <c r="L30" s="175">
        <v>21</v>
      </c>
      <c r="M30" s="175">
        <f>G30*(1+L30/100)</f>
        <v>0</v>
      </c>
      <c r="N30" s="175">
        <v>0</v>
      </c>
      <c r="O30" s="175">
        <f>ROUND(E30*N30,2)</f>
        <v>0</v>
      </c>
      <c r="P30" s="175">
        <v>0</v>
      </c>
      <c r="Q30" s="175">
        <f>ROUND(E30*P30,2)</f>
        <v>0</v>
      </c>
      <c r="R30" s="175"/>
      <c r="S30" s="175" t="s">
        <v>95</v>
      </c>
      <c r="T30" s="176" t="s">
        <v>95</v>
      </c>
      <c r="U30" s="160">
        <v>84.935000000000002</v>
      </c>
      <c r="V30" s="160">
        <f>ROUND(E30*U30,2)</f>
        <v>2463.12</v>
      </c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96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1" x14ac:dyDescent="0.2">
      <c r="A31" s="158"/>
      <c r="B31" s="159"/>
      <c r="C31" s="240" t="s">
        <v>122</v>
      </c>
      <c r="D31" s="241"/>
      <c r="E31" s="241"/>
      <c r="F31" s="241"/>
      <c r="G31" s="241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100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1" x14ac:dyDescent="0.2">
      <c r="A32" s="158"/>
      <c r="B32" s="159"/>
      <c r="C32" s="244" t="s">
        <v>123</v>
      </c>
      <c r="D32" s="245"/>
      <c r="E32" s="245"/>
      <c r="F32" s="245"/>
      <c r="G32" s="245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100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">
      <c r="A33" s="177">
        <v>9</v>
      </c>
      <c r="B33" s="178" t="s">
        <v>127</v>
      </c>
      <c r="C33" s="189" t="s">
        <v>128</v>
      </c>
      <c r="D33" s="179" t="s">
        <v>129</v>
      </c>
      <c r="E33" s="180">
        <v>57</v>
      </c>
      <c r="F33" s="181"/>
      <c r="G33" s="182">
        <f>ROUND(E33*F33,2)</f>
        <v>0</v>
      </c>
      <c r="H33" s="181"/>
      <c r="I33" s="182">
        <f>ROUND(E33*H33,2)</f>
        <v>0</v>
      </c>
      <c r="J33" s="181"/>
      <c r="K33" s="182">
        <f>ROUND(E33*J33,2)</f>
        <v>0</v>
      </c>
      <c r="L33" s="182">
        <v>21</v>
      </c>
      <c r="M33" s="182">
        <f>G33*(1+L33/100)</f>
        <v>0</v>
      </c>
      <c r="N33" s="182">
        <v>0</v>
      </c>
      <c r="O33" s="182">
        <f>ROUND(E33*N33,2)</f>
        <v>0</v>
      </c>
      <c r="P33" s="182">
        <v>0</v>
      </c>
      <c r="Q33" s="182">
        <f>ROUND(E33*P33,2)</f>
        <v>0</v>
      </c>
      <c r="R33" s="182"/>
      <c r="S33" s="182" t="s">
        <v>130</v>
      </c>
      <c r="T33" s="183" t="s">
        <v>131</v>
      </c>
      <c r="U33" s="160">
        <v>0</v>
      </c>
      <c r="V33" s="160">
        <f>ROUND(E33*U33,2)</f>
        <v>0</v>
      </c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96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x14ac:dyDescent="0.2">
      <c r="A34" s="164" t="s">
        <v>89</v>
      </c>
      <c r="B34" s="165" t="s">
        <v>58</v>
      </c>
      <c r="C34" s="186" t="s">
        <v>59</v>
      </c>
      <c r="D34" s="166"/>
      <c r="E34" s="167"/>
      <c r="F34" s="168"/>
      <c r="G34" s="168">
        <f>SUMIF(AG35:AG51,"&lt;&gt;NOR",G35:G51)</f>
        <v>0</v>
      </c>
      <c r="H34" s="168"/>
      <c r="I34" s="168">
        <f>SUM(I35:I51)</f>
        <v>0</v>
      </c>
      <c r="J34" s="168"/>
      <c r="K34" s="168">
        <f>SUM(K35:K51)</f>
        <v>0</v>
      </c>
      <c r="L34" s="168"/>
      <c r="M34" s="168">
        <f>SUM(M35:M51)</f>
        <v>0</v>
      </c>
      <c r="N34" s="168"/>
      <c r="O34" s="168">
        <f>SUM(O35:O51)</f>
        <v>0</v>
      </c>
      <c r="P34" s="168"/>
      <c r="Q34" s="168">
        <f>SUM(Q35:Q51)</f>
        <v>0</v>
      </c>
      <c r="R34" s="168"/>
      <c r="S34" s="168"/>
      <c r="T34" s="169"/>
      <c r="U34" s="163"/>
      <c r="V34" s="163">
        <f>SUM(V35:V51)</f>
        <v>176.62</v>
      </c>
      <c r="W34" s="163"/>
      <c r="AG34" t="s">
        <v>90</v>
      </c>
    </row>
    <row r="35" spans="1:60" ht="22.5" outlineLevel="1" x14ac:dyDescent="0.2">
      <c r="A35" s="170">
        <v>10</v>
      </c>
      <c r="B35" s="171" t="s">
        <v>132</v>
      </c>
      <c r="C35" s="187" t="s">
        <v>133</v>
      </c>
      <c r="D35" s="172" t="s">
        <v>121</v>
      </c>
      <c r="E35" s="173">
        <v>28</v>
      </c>
      <c r="F35" s="174"/>
      <c r="G35" s="175">
        <f>ROUND(E35*F35,2)</f>
        <v>0</v>
      </c>
      <c r="H35" s="174"/>
      <c r="I35" s="175">
        <f>ROUND(E35*H35,2)</f>
        <v>0</v>
      </c>
      <c r="J35" s="174"/>
      <c r="K35" s="175">
        <f>ROUND(E35*J35,2)</f>
        <v>0</v>
      </c>
      <c r="L35" s="175">
        <v>21</v>
      </c>
      <c r="M35" s="175">
        <f>G35*(1+L35/100)</f>
        <v>0</v>
      </c>
      <c r="N35" s="175">
        <v>0</v>
      </c>
      <c r="O35" s="175">
        <f>ROUND(E35*N35,2)</f>
        <v>0</v>
      </c>
      <c r="P35" s="175">
        <v>0</v>
      </c>
      <c r="Q35" s="175">
        <f>ROUND(E35*P35,2)</f>
        <v>0</v>
      </c>
      <c r="R35" s="175" t="s">
        <v>94</v>
      </c>
      <c r="S35" s="175" t="s">
        <v>95</v>
      </c>
      <c r="T35" s="176" t="s">
        <v>95</v>
      </c>
      <c r="U35" s="160">
        <v>0.245</v>
      </c>
      <c r="V35" s="160">
        <f>ROUND(E35*U35,2)</f>
        <v>6.86</v>
      </c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96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">
      <c r="A36" s="158"/>
      <c r="B36" s="159"/>
      <c r="C36" s="242" t="s">
        <v>134</v>
      </c>
      <c r="D36" s="243"/>
      <c r="E36" s="243"/>
      <c r="F36" s="243"/>
      <c r="G36" s="243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98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 x14ac:dyDescent="0.2">
      <c r="A37" s="170">
        <v>11</v>
      </c>
      <c r="B37" s="171" t="s">
        <v>135</v>
      </c>
      <c r="C37" s="187" t="s">
        <v>136</v>
      </c>
      <c r="D37" s="172" t="s">
        <v>121</v>
      </c>
      <c r="E37" s="173">
        <v>29</v>
      </c>
      <c r="F37" s="174"/>
      <c r="G37" s="175">
        <f>ROUND(E37*F37,2)</f>
        <v>0</v>
      </c>
      <c r="H37" s="174"/>
      <c r="I37" s="175">
        <f>ROUND(E37*H37,2)</f>
        <v>0</v>
      </c>
      <c r="J37" s="174"/>
      <c r="K37" s="175">
        <f>ROUND(E37*J37,2)</f>
        <v>0</v>
      </c>
      <c r="L37" s="175">
        <v>21</v>
      </c>
      <c r="M37" s="175">
        <f>G37*(1+L37/100)</f>
        <v>0</v>
      </c>
      <c r="N37" s="175">
        <v>0</v>
      </c>
      <c r="O37" s="175">
        <f>ROUND(E37*N37,2)</f>
        <v>0</v>
      </c>
      <c r="P37" s="175">
        <v>0</v>
      </c>
      <c r="Q37" s="175">
        <f>ROUND(E37*P37,2)</f>
        <v>0</v>
      </c>
      <c r="R37" s="175" t="s">
        <v>94</v>
      </c>
      <c r="S37" s="175" t="s">
        <v>95</v>
      </c>
      <c r="T37" s="176" t="s">
        <v>95</v>
      </c>
      <c r="U37" s="160">
        <v>1.036</v>
      </c>
      <c r="V37" s="160">
        <f>ROUND(E37*U37,2)</f>
        <v>30.04</v>
      </c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96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">
      <c r="A38" s="158"/>
      <c r="B38" s="159"/>
      <c r="C38" s="242" t="s">
        <v>134</v>
      </c>
      <c r="D38" s="243"/>
      <c r="E38" s="243"/>
      <c r="F38" s="243"/>
      <c r="G38" s="243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98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2.5" outlineLevel="1" x14ac:dyDescent="0.2">
      <c r="A39" s="170">
        <v>12</v>
      </c>
      <c r="B39" s="171" t="s">
        <v>137</v>
      </c>
      <c r="C39" s="187" t="s">
        <v>138</v>
      </c>
      <c r="D39" s="172" t="s">
        <v>121</v>
      </c>
      <c r="E39" s="173">
        <v>28</v>
      </c>
      <c r="F39" s="174"/>
      <c r="G39" s="175">
        <f>ROUND(E39*F39,2)</f>
        <v>0</v>
      </c>
      <c r="H39" s="174"/>
      <c r="I39" s="175">
        <f>ROUND(E39*H39,2)</f>
        <v>0</v>
      </c>
      <c r="J39" s="174"/>
      <c r="K39" s="175">
        <f>ROUND(E39*J39,2)</f>
        <v>0</v>
      </c>
      <c r="L39" s="175">
        <v>21</v>
      </c>
      <c r="M39" s="175">
        <f>G39*(1+L39/100)</f>
        <v>0</v>
      </c>
      <c r="N39" s="175">
        <v>0</v>
      </c>
      <c r="O39" s="175">
        <f>ROUND(E39*N39,2)</f>
        <v>0</v>
      </c>
      <c r="P39" s="175">
        <v>0</v>
      </c>
      <c r="Q39" s="175">
        <f>ROUND(E39*P39,2)</f>
        <v>0</v>
      </c>
      <c r="R39" s="175" t="s">
        <v>94</v>
      </c>
      <c r="S39" s="175" t="s">
        <v>95</v>
      </c>
      <c r="T39" s="176" t="s">
        <v>95</v>
      </c>
      <c r="U39" s="160">
        <v>0.96</v>
      </c>
      <c r="V39" s="160">
        <f>ROUND(E39*U39,2)</f>
        <v>26.88</v>
      </c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96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 x14ac:dyDescent="0.2">
      <c r="A40" s="158"/>
      <c r="B40" s="159"/>
      <c r="C40" s="242" t="s">
        <v>134</v>
      </c>
      <c r="D40" s="243"/>
      <c r="E40" s="243"/>
      <c r="F40" s="243"/>
      <c r="G40" s="243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98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 x14ac:dyDescent="0.2">
      <c r="A41" s="170">
        <v>13</v>
      </c>
      <c r="B41" s="171" t="s">
        <v>139</v>
      </c>
      <c r="C41" s="187" t="s">
        <v>140</v>
      </c>
      <c r="D41" s="172" t="s">
        <v>121</v>
      </c>
      <c r="E41" s="173">
        <v>29</v>
      </c>
      <c r="F41" s="174"/>
      <c r="G41" s="175">
        <f>ROUND(E41*F41,2)</f>
        <v>0</v>
      </c>
      <c r="H41" s="174"/>
      <c r="I41" s="175">
        <f>ROUND(E41*H41,2)</f>
        <v>0</v>
      </c>
      <c r="J41" s="174"/>
      <c r="K41" s="175">
        <f>ROUND(E41*J41,2)</f>
        <v>0</v>
      </c>
      <c r="L41" s="175">
        <v>21</v>
      </c>
      <c r="M41" s="175">
        <f>G41*(1+L41/100)</f>
        <v>0</v>
      </c>
      <c r="N41" s="175">
        <v>0</v>
      </c>
      <c r="O41" s="175">
        <f>ROUND(E41*N41,2)</f>
        <v>0</v>
      </c>
      <c r="P41" s="175">
        <v>0</v>
      </c>
      <c r="Q41" s="175">
        <f>ROUND(E41*P41,2)</f>
        <v>0</v>
      </c>
      <c r="R41" s="175" t="s">
        <v>94</v>
      </c>
      <c r="S41" s="175" t="s">
        <v>95</v>
      </c>
      <c r="T41" s="176" t="s">
        <v>95</v>
      </c>
      <c r="U41" s="160">
        <v>3.891</v>
      </c>
      <c r="V41" s="160">
        <f>ROUND(E41*U41,2)</f>
        <v>112.84</v>
      </c>
      <c r="W41" s="160"/>
      <c r="X41" s="151"/>
      <c r="Y41" s="151"/>
      <c r="Z41" s="151"/>
      <c r="AA41" s="151"/>
      <c r="AB41" s="151"/>
      <c r="AC41" s="151"/>
      <c r="AD41" s="151"/>
      <c r="AE41" s="151"/>
      <c r="AF41" s="151"/>
      <c r="AG41" s="151" t="s">
        <v>96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outlineLevel="1" x14ac:dyDescent="0.2">
      <c r="A42" s="158"/>
      <c r="B42" s="159"/>
      <c r="C42" s="242" t="s">
        <v>134</v>
      </c>
      <c r="D42" s="243"/>
      <c r="E42" s="243"/>
      <c r="F42" s="243"/>
      <c r="G42" s="243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98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33.75" outlineLevel="1" x14ac:dyDescent="0.2">
      <c r="A43" s="170">
        <v>14</v>
      </c>
      <c r="B43" s="171" t="s">
        <v>141</v>
      </c>
      <c r="C43" s="187" t="s">
        <v>142</v>
      </c>
      <c r="D43" s="172" t="s">
        <v>121</v>
      </c>
      <c r="E43" s="173">
        <v>28</v>
      </c>
      <c r="F43" s="174"/>
      <c r="G43" s="175">
        <f>ROUND(E43*F43,2)</f>
        <v>0</v>
      </c>
      <c r="H43" s="174"/>
      <c r="I43" s="175">
        <f>ROUND(E43*H43,2)</f>
        <v>0</v>
      </c>
      <c r="J43" s="174"/>
      <c r="K43" s="175">
        <f>ROUND(E43*J43,2)</f>
        <v>0</v>
      </c>
      <c r="L43" s="175">
        <v>21</v>
      </c>
      <c r="M43" s="175">
        <f>G43*(1+L43/100)</f>
        <v>0</v>
      </c>
      <c r="N43" s="175">
        <v>0</v>
      </c>
      <c r="O43" s="175">
        <f>ROUND(E43*N43,2)</f>
        <v>0</v>
      </c>
      <c r="P43" s="175">
        <v>0</v>
      </c>
      <c r="Q43" s="175">
        <f>ROUND(E43*P43,2)</f>
        <v>0</v>
      </c>
      <c r="R43" s="175" t="s">
        <v>94</v>
      </c>
      <c r="S43" s="175" t="s">
        <v>95</v>
      </c>
      <c r="T43" s="176" t="s">
        <v>95</v>
      </c>
      <c r="U43" s="160">
        <v>0</v>
      </c>
      <c r="V43" s="160">
        <f>ROUND(E43*U43,2)</f>
        <v>0</v>
      </c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96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 x14ac:dyDescent="0.2">
      <c r="A44" s="158"/>
      <c r="B44" s="159"/>
      <c r="C44" s="242" t="s">
        <v>134</v>
      </c>
      <c r="D44" s="243"/>
      <c r="E44" s="243"/>
      <c r="F44" s="243"/>
      <c r="G44" s="243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98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33.75" outlineLevel="1" x14ac:dyDescent="0.2">
      <c r="A45" s="170">
        <v>15</v>
      </c>
      <c r="B45" s="171" t="s">
        <v>143</v>
      </c>
      <c r="C45" s="187" t="s">
        <v>144</v>
      </c>
      <c r="D45" s="172" t="s">
        <v>121</v>
      </c>
      <c r="E45" s="173">
        <v>29</v>
      </c>
      <c r="F45" s="174"/>
      <c r="G45" s="175">
        <f>ROUND(E45*F45,2)</f>
        <v>0</v>
      </c>
      <c r="H45" s="174"/>
      <c r="I45" s="175">
        <f>ROUND(E45*H45,2)</f>
        <v>0</v>
      </c>
      <c r="J45" s="174"/>
      <c r="K45" s="175">
        <f>ROUND(E45*J45,2)</f>
        <v>0</v>
      </c>
      <c r="L45" s="175">
        <v>21</v>
      </c>
      <c r="M45" s="175">
        <f>G45*(1+L45/100)</f>
        <v>0</v>
      </c>
      <c r="N45" s="175">
        <v>0</v>
      </c>
      <c r="O45" s="175">
        <f>ROUND(E45*N45,2)</f>
        <v>0</v>
      </c>
      <c r="P45" s="175">
        <v>0</v>
      </c>
      <c r="Q45" s="175">
        <f>ROUND(E45*P45,2)</f>
        <v>0</v>
      </c>
      <c r="R45" s="175" t="s">
        <v>94</v>
      </c>
      <c r="S45" s="175" t="s">
        <v>95</v>
      </c>
      <c r="T45" s="176" t="s">
        <v>95</v>
      </c>
      <c r="U45" s="160">
        <v>0</v>
      </c>
      <c r="V45" s="160">
        <f>ROUND(E45*U45,2)</f>
        <v>0</v>
      </c>
      <c r="W45" s="160"/>
      <c r="X45" s="151"/>
      <c r="Y45" s="151"/>
      <c r="Z45" s="151"/>
      <c r="AA45" s="151"/>
      <c r="AB45" s="151"/>
      <c r="AC45" s="151"/>
      <c r="AD45" s="151"/>
      <c r="AE45" s="151"/>
      <c r="AF45" s="151"/>
      <c r="AG45" s="151" t="s">
        <v>96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">
      <c r="A46" s="158"/>
      <c r="B46" s="159"/>
      <c r="C46" s="242" t="s">
        <v>134</v>
      </c>
      <c r="D46" s="243"/>
      <c r="E46" s="243"/>
      <c r="F46" s="243"/>
      <c r="G46" s="243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98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33.75" outlineLevel="1" x14ac:dyDescent="0.2">
      <c r="A47" s="170">
        <v>16</v>
      </c>
      <c r="B47" s="171" t="s">
        <v>145</v>
      </c>
      <c r="C47" s="187" t="s">
        <v>146</v>
      </c>
      <c r="D47" s="172" t="s">
        <v>121</v>
      </c>
      <c r="E47" s="173">
        <v>28</v>
      </c>
      <c r="F47" s="174"/>
      <c r="G47" s="175">
        <f>ROUND(E47*F47,2)</f>
        <v>0</v>
      </c>
      <c r="H47" s="174"/>
      <c r="I47" s="175">
        <f>ROUND(E47*H47,2)</f>
        <v>0</v>
      </c>
      <c r="J47" s="174"/>
      <c r="K47" s="175">
        <f>ROUND(E47*J47,2)</f>
        <v>0</v>
      </c>
      <c r="L47" s="175">
        <v>21</v>
      </c>
      <c r="M47" s="175">
        <f>G47*(1+L47/100)</f>
        <v>0</v>
      </c>
      <c r="N47" s="175">
        <v>0</v>
      </c>
      <c r="O47" s="175">
        <f>ROUND(E47*N47,2)</f>
        <v>0</v>
      </c>
      <c r="P47" s="175">
        <v>0</v>
      </c>
      <c r="Q47" s="175">
        <f>ROUND(E47*P47,2)</f>
        <v>0</v>
      </c>
      <c r="R47" s="175" t="s">
        <v>94</v>
      </c>
      <c r="S47" s="175" t="s">
        <v>95</v>
      </c>
      <c r="T47" s="176" t="s">
        <v>95</v>
      </c>
      <c r="U47" s="160">
        <v>0</v>
      </c>
      <c r="V47" s="160">
        <f>ROUND(E47*U47,2)</f>
        <v>0</v>
      </c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96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 x14ac:dyDescent="0.2">
      <c r="A48" s="158"/>
      <c r="B48" s="159"/>
      <c r="C48" s="242" t="s">
        <v>134</v>
      </c>
      <c r="D48" s="243"/>
      <c r="E48" s="243"/>
      <c r="F48" s="243"/>
      <c r="G48" s="243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98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33.75" outlineLevel="1" x14ac:dyDescent="0.2">
      <c r="A49" s="170">
        <v>17</v>
      </c>
      <c r="B49" s="171" t="s">
        <v>147</v>
      </c>
      <c r="C49" s="187" t="s">
        <v>148</v>
      </c>
      <c r="D49" s="172" t="s">
        <v>121</v>
      </c>
      <c r="E49" s="173">
        <v>29</v>
      </c>
      <c r="F49" s="174"/>
      <c r="G49" s="175">
        <f>ROUND(E49*F49,2)</f>
        <v>0</v>
      </c>
      <c r="H49" s="174"/>
      <c r="I49" s="175">
        <f>ROUND(E49*H49,2)</f>
        <v>0</v>
      </c>
      <c r="J49" s="174"/>
      <c r="K49" s="175">
        <f>ROUND(E49*J49,2)</f>
        <v>0</v>
      </c>
      <c r="L49" s="175">
        <v>21</v>
      </c>
      <c r="M49" s="175">
        <f>G49*(1+L49/100)</f>
        <v>0</v>
      </c>
      <c r="N49" s="175">
        <v>0</v>
      </c>
      <c r="O49" s="175">
        <f>ROUND(E49*N49,2)</f>
        <v>0</v>
      </c>
      <c r="P49" s="175">
        <v>0</v>
      </c>
      <c r="Q49" s="175">
        <f>ROUND(E49*P49,2)</f>
        <v>0</v>
      </c>
      <c r="R49" s="175" t="s">
        <v>94</v>
      </c>
      <c r="S49" s="175" t="s">
        <v>95</v>
      </c>
      <c r="T49" s="176" t="s">
        <v>95</v>
      </c>
      <c r="U49" s="160">
        <v>0</v>
      </c>
      <c r="V49" s="160">
        <f>ROUND(E49*U49,2)</f>
        <v>0</v>
      </c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96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">
      <c r="A50" s="158"/>
      <c r="B50" s="159"/>
      <c r="C50" s="242" t="s">
        <v>134</v>
      </c>
      <c r="D50" s="243"/>
      <c r="E50" s="243"/>
      <c r="F50" s="243"/>
      <c r="G50" s="243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51"/>
      <c r="Y50" s="151"/>
      <c r="Z50" s="151"/>
      <c r="AA50" s="151"/>
      <c r="AB50" s="151"/>
      <c r="AC50" s="151"/>
      <c r="AD50" s="151"/>
      <c r="AE50" s="151"/>
      <c r="AF50" s="151"/>
      <c r="AG50" s="151" t="s">
        <v>98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outlineLevel="1" x14ac:dyDescent="0.2">
      <c r="A51" s="177">
        <v>18</v>
      </c>
      <c r="B51" s="178" t="s">
        <v>149</v>
      </c>
      <c r="C51" s="189" t="s">
        <v>150</v>
      </c>
      <c r="D51" s="179" t="s">
        <v>129</v>
      </c>
      <c r="E51" s="180">
        <v>57</v>
      </c>
      <c r="F51" s="181"/>
      <c r="G51" s="182">
        <f>ROUND(E51*F51,2)</f>
        <v>0</v>
      </c>
      <c r="H51" s="181"/>
      <c r="I51" s="182">
        <f>ROUND(E51*H51,2)</f>
        <v>0</v>
      </c>
      <c r="J51" s="181"/>
      <c r="K51" s="182">
        <f>ROUND(E51*J51,2)</f>
        <v>0</v>
      </c>
      <c r="L51" s="182">
        <v>21</v>
      </c>
      <c r="M51" s="182">
        <f>G51*(1+L51/100)</f>
        <v>0</v>
      </c>
      <c r="N51" s="182">
        <v>0</v>
      </c>
      <c r="O51" s="182">
        <f>ROUND(E51*N51,2)</f>
        <v>0</v>
      </c>
      <c r="P51" s="182">
        <v>0</v>
      </c>
      <c r="Q51" s="182">
        <f>ROUND(E51*P51,2)</f>
        <v>0</v>
      </c>
      <c r="R51" s="182"/>
      <c r="S51" s="182" t="s">
        <v>130</v>
      </c>
      <c r="T51" s="183" t="s">
        <v>131</v>
      </c>
      <c r="U51" s="160">
        <v>0</v>
      </c>
      <c r="V51" s="160">
        <f>ROUND(E51*U51,2)</f>
        <v>0</v>
      </c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96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x14ac:dyDescent="0.2">
      <c r="A52" s="164" t="s">
        <v>89</v>
      </c>
      <c r="B52" s="165" t="s">
        <v>60</v>
      </c>
      <c r="C52" s="186" t="s">
        <v>61</v>
      </c>
      <c r="D52" s="166"/>
      <c r="E52" s="167"/>
      <c r="F52" s="168"/>
      <c r="G52" s="168">
        <f>SUMIF(AG53:AG56,"&lt;&gt;NOR",G53:G56)</f>
        <v>0</v>
      </c>
      <c r="H52" s="168"/>
      <c r="I52" s="168">
        <f>SUM(I53:I56)</f>
        <v>0</v>
      </c>
      <c r="J52" s="168"/>
      <c r="K52" s="168">
        <f>SUM(K53:K56)</f>
        <v>0</v>
      </c>
      <c r="L52" s="168"/>
      <c r="M52" s="168">
        <f>SUM(M53:M56)</f>
        <v>0</v>
      </c>
      <c r="N52" s="168"/>
      <c r="O52" s="168">
        <f>SUM(O53:O56)</f>
        <v>0</v>
      </c>
      <c r="P52" s="168"/>
      <c r="Q52" s="168">
        <f>SUM(Q53:Q56)</f>
        <v>0</v>
      </c>
      <c r="R52" s="168"/>
      <c r="S52" s="168"/>
      <c r="T52" s="169"/>
      <c r="U52" s="163"/>
      <c r="V52" s="163">
        <f>SUM(V53:V56)</f>
        <v>0</v>
      </c>
      <c r="W52" s="163"/>
      <c r="AG52" t="s">
        <v>90</v>
      </c>
    </row>
    <row r="53" spans="1:60" outlineLevel="1" x14ac:dyDescent="0.2">
      <c r="A53" s="170">
        <v>19</v>
      </c>
      <c r="B53" s="171" t="s">
        <v>151</v>
      </c>
      <c r="C53" s="187" t="s">
        <v>152</v>
      </c>
      <c r="D53" s="172" t="s">
        <v>153</v>
      </c>
      <c r="E53" s="173">
        <v>80</v>
      </c>
      <c r="F53" s="174"/>
      <c r="G53" s="175">
        <f>ROUND(E53*F53,2)</f>
        <v>0</v>
      </c>
      <c r="H53" s="174"/>
      <c r="I53" s="175">
        <f>ROUND(E53*H53,2)</f>
        <v>0</v>
      </c>
      <c r="J53" s="174"/>
      <c r="K53" s="175">
        <f>ROUND(E53*J53,2)</f>
        <v>0</v>
      </c>
      <c r="L53" s="175">
        <v>21</v>
      </c>
      <c r="M53" s="175">
        <f>G53*(1+L53/100)</f>
        <v>0</v>
      </c>
      <c r="N53" s="175">
        <v>0</v>
      </c>
      <c r="O53" s="175">
        <f>ROUND(E53*N53,2)</f>
        <v>0</v>
      </c>
      <c r="P53" s="175">
        <v>0</v>
      </c>
      <c r="Q53" s="175">
        <f>ROUND(E53*P53,2)</f>
        <v>0</v>
      </c>
      <c r="R53" s="175"/>
      <c r="S53" s="175" t="s">
        <v>130</v>
      </c>
      <c r="T53" s="176" t="s">
        <v>131</v>
      </c>
      <c r="U53" s="160">
        <v>0</v>
      </c>
      <c r="V53" s="160">
        <f>ROUND(E53*U53,2)</f>
        <v>0</v>
      </c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96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1" x14ac:dyDescent="0.2">
      <c r="A54" s="158"/>
      <c r="B54" s="159"/>
      <c r="C54" s="240" t="s">
        <v>154</v>
      </c>
      <c r="D54" s="241"/>
      <c r="E54" s="241"/>
      <c r="F54" s="241"/>
      <c r="G54" s="241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100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 x14ac:dyDescent="0.2">
      <c r="A55" s="158"/>
      <c r="B55" s="159"/>
      <c r="C55" s="244" t="s">
        <v>173</v>
      </c>
      <c r="D55" s="245"/>
      <c r="E55" s="245"/>
      <c r="F55" s="245"/>
      <c r="G55" s="245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100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">
      <c r="A56" s="158"/>
      <c r="B56" s="159"/>
      <c r="C56" s="244" t="s">
        <v>155</v>
      </c>
      <c r="D56" s="245"/>
      <c r="E56" s="245"/>
      <c r="F56" s="245"/>
      <c r="G56" s="245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51"/>
      <c r="Y56" s="151"/>
      <c r="Z56" s="151"/>
      <c r="AA56" s="151"/>
      <c r="AB56" s="151"/>
      <c r="AC56" s="151"/>
      <c r="AD56" s="151"/>
      <c r="AE56" s="151"/>
      <c r="AF56" s="151"/>
      <c r="AG56" s="151" t="s">
        <v>100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x14ac:dyDescent="0.2">
      <c r="A57" s="164" t="s">
        <v>89</v>
      </c>
      <c r="B57" s="165" t="s">
        <v>62</v>
      </c>
      <c r="C57" s="186" t="s">
        <v>27</v>
      </c>
      <c r="D57" s="166"/>
      <c r="E57" s="167"/>
      <c r="F57" s="168"/>
      <c r="G57" s="168">
        <f>SUMIF(AG58:AG65,"&lt;&gt;NOR",G58:G65)</f>
        <v>0</v>
      </c>
      <c r="H57" s="168"/>
      <c r="I57" s="168">
        <f>SUM(I58:I65)</f>
        <v>0</v>
      </c>
      <c r="J57" s="168"/>
      <c r="K57" s="168">
        <f>SUM(K58:K65)</f>
        <v>0</v>
      </c>
      <c r="L57" s="168"/>
      <c r="M57" s="168">
        <f>SUM(M58:M65)</f>
        <v>0</v>
      </c>
      <c r="N57" s="168"/>
      <c r="O57" s="168">
        <f>SUM(O58:O65)</f>
        <v>0</v>
      </c>
      <c r="P57" s="168"/>
      <c r="Q57" s="168">
        <f>SUM(Q58:Q65)</f>
        <v>0</v>
      </c>
      <c r="R57" s="168"/>
      <c r="S57" s="168"/>
      <c r="T57" s="169"/>
      <c r="U57" s="163"/>
      <c r="V57" s="163">
        <f>SUM(V58:V65)</f>
        <v>0</v>
      </c>
      <c r="W57" s="163"/>
      <c r="AG57" t="s">
        <v>90</v>
      </c>
    </row>
    <row r="58" spans="1:60" outlineLevel="1" x14ac:dyDescent="0.2">
      <c r="A58" s="170">
        <v>20</v>
      </c>
      <c r="B58" s="171" t="s">
        <v>156</v>
      </c>
      <c r="C58" s="187" t="s">
        <v>157</v>
      </c>
      <c r="D58" s="172" t="s">
        <v>158</v>
      </c>
      <c r="E58" s="173">
        <v>1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5">
        <v>0</v>
      </c>
      <c r="O58" s="175">
        <f>ROUND(E58*N58,2)</f>
        <v>0</v>
      </c>
      <c r="P58" s="175">
        <v>0</v>
      </c>
      <c r="Q58" s="175">
        <f>ROUND(E58*P58,2)</f>
        <v>0</v>
      </c>
      <c r="R58" s="175"/>
      <c r="S58" s="175" t="s">
        <v>95</v>
      </c>
      <c r="T58" s="176" t="s">
        <v>131</v>
      </c>
      <c r="U58" s="160">
        <v>0</v>
      </c>
      <c r="V58" s="160">
        <f>ROUND(E58*U58,2)</f>
        <v>0</v>
      </c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159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2.5" outlineLevel="1" x14ac:dyDescent="0.2">
      <c r="A59" s="158"/>
      <c r="B59" s="159"/>
      <c r="C59" s="240" t="s">
        <v>160</v>
      </c>
      <c r="D59" s="241"/>
      <c r="E59" s="241"/>
      <c r="F59" s="241"/>
      <c r="G59" s="241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100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84" t="str">
        <f>C59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0">
        <v>21</v>
      </c>
      <c r="B60" s="171" t="s">
        <v>161</v>
      </c>
      <c r="C60" s="187" t="s">
        <v>162</v>
      </c>
      <c r="D60" s="172" t="s">
        <v>158</v>
      </c>
      <c r="E60" s="173">
        <v>1</v>
      </c>
      <c r="F60" s="174"/>
      <c r="G60" s="175">
        <f>ROUND(E60*F60,2)</f>
        <v>0</v>
      </c>
      <c r="H60" s="174"/>
      <c r="I60" s="175">
        <f>ROUND(E60*H60,2)</f>
        <v>0</v>
      </c>
      <c r="J60" s="174"/>
      <c r="K60" s="175">
        <f>ROUND(E60*J60,2)</f>
        <v>0</v>
      </c>
      <c r="L60" s="175">
        <v>21</v>
      </c>
      <c r="M60" s="175">
        <f>G60*(1+L60/100)</f>
        <v>0</v>
      </c>
      <c r="N60" s="175">
        <v>0</v>
      </c>
      <c r="O60" s="175">
        <f>ROUND(E60*N60,2)</f>
        <v>0</v>
      </c>
      <c r="P60" s="175">
        <v>0</v>
      </c>
      <c r="Q60" s="175">
        <f>ROUND(E60*P60,2)</f>
        <v>0</v>
      </c>
      <c r="R60" s="175"/>
      <c r="S60" s="175" t="s">
        <v>95</v>
      </c>
      <c r="T60" s="176" t="s">
        <v>131</v>
      </c>
      <c r="U60" s="160">
        <v>0</v>
      </c>
      <c r="V60" s="160">
        <f>ROUND(E60*U60,2)</f>
        <v>0</v>
      </c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159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33.75" outlineLevel="1" x14ac:dyDescent="0.2">
      <c r="A61" s="158"/>
      <c r="B61" s="159"/>
      <c r="C61" s="240" t="s">
        <v>163</v>
      </c>
      <c r="D61" s="241"/>
      <c r="E61" s="241"/>
      <c r="F61" s="241"/>
      <c r="G61" s="241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100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84" t="str">
        <f>C61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61" s="151"/>
      <c r="BC61" s="151"/>
      <c r="BD61" s="151"/>
      <c r="BE61" s="151"/>
      <c r="BF61" s="151"/>
      <c r="BG61" s="151"/>
      <c r="BH61" s="151"/>
    </row>
    <row r="62" spans="1:60" outlineLevel="1" x14ac:dyDescent="0.2">
      <c r="A62" s="170">
        <v>22</v>
      </c>
      <c r="B62" s="171" t="s">
        <v>164</v>
      </c>
      <c r="C62" s="187" t="s">
        <v>165</v>
      </c>
      <c r="D62" s="172" t="s">
        <v>158</v>
      </c>
      <c r="E62" s="173">
        <v>1</v>
      </c>
      <c r="F62" s="174"/>
      <c r="G62" s="175">
        <f>ROUND(E62*F62,2)</f>
        <v>0</v>
      </c>
      <c r="H62" s="174"/>
      <c r="I62" s="175">
        <f>ROUND(E62*H62,2)</f>
        <v>0</v>
      </c>
      <c r="J62" s="174"/>
      <c r="K62" s="175">
        <f>ROUND(E62*J62,2)</f>
        <v>0</v>
      </c>
      <c r="L62" s="175">
        <v>21</v>
      </c>
      <c r="M62" s="175">
        <f>G62*(1+L62/100)</f>
        <v>0</v>
      </c>
      <c r="N62" s="175">
        <v>0</v>
      </c>
      <c r="O62" s="175">
        <f>ROUND(E62*N62,2)</f>
        <v>0</v>
      </c>
      <c r="P62" s="175">
        <v>0</v>
      </c>
      <c r="Q62" s="175">
        <f>ROUND(E62*P62,2)</f>
        <v>0</v>
      </c>
      <c r="R62" s="175"/>
      <c r="S62" s="175" t="s">
        <v>95</v>
      </c>
      <c r="T62" s="176" t="s">
        <v>131</v>
      </c>
      <c r="U62" s="160">
        <v>0</v>
      </c>
      <c r="V62" s="160">
        <f>ROUND(E62*U62,2)</f>
        <v>0</v>
      </c>
      <c r="W62" s="160"/>
      <c r="X62" s="151"/>
      <c r="Y62" s="151"/>
      <c r="Z62" s="151"/>
      <c r="AA62" s="151"/>
      <c r="AB62" s="151"/>
      <c r="AC62" s="151"/>
      <c r="AD62" s="151"/>
      <c r="AE62" s="151"/>
      <c r="AF62" s="151"/>
      <c r="AG62" s="151" t="s">
        <v>159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22.5" outlineLevel="1" x14ac:dyDescent="0.2">
      <c r="A63" s="158"/>
      <c r="B63" s="159"/>
      <c r="C63" s="240" t="s">
        <v>166</v>
      </c>
      <c r="D63" s="241"/>
      <c r="E63" s="241"/>
      <c r="F63" s="241"/>
      <c r="G63" s="241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100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84" t="str">
        <f>C63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63" s="151"/>
      <c r="BC63" s="151"/>
      <c r="BD63" s="151"/>
      <c r="BE63" s="151"/>
      <c r="BF63" s="151"/>
      <c r="BG63" s="151"/>
      <c r="BH63" s="151"/>
    </row>
    <row r="64" spans="1:60" outlineLevel="1" x14ac:dyDescent="0.2">
      <c r="A64" s="170">
        <v>23</v>
      </c>
      <c r="B64" s="171" t="s">
        <v>167</v>
      </c>
      <c r="C64" s="187" t="s">
        <v>168</v>
      </c>
      <c r="D64" s="172" t="s">
        <v>158</v>
      </c>
      <c r="E64" s="173">
        <v>1</v>
      </c>
      <c r="F64" s="174"/>
      <c r="G64" s="175">
        <f>ROUND(E64*F64,2)</f>
        <v>0</v>
      </c>
      <c r="H64" s="174"/>
      <c r="I64" s="175">
        <f>ROUND(E64*H64,2)</f>
        <v>0</v>
      </c>
      <c r="J64" s="174"/>
      <c r="K64" s="175">
        <f>ROUND(E64*J64,2)</f>
        <v>0</v>
      </c>
      <c r="L64" s="175">
        <v>21</v>
      </c>
      <c r="M64" s="175">
        <f>G64*(1+L64/100)</f>
        <v>0</v>
      </c>
      <c r="N64" s="175">
        <v>0</v>
      </c>
      <c r="O64" s="175">
        <f>ROUND(E64*N64,2)</f>
        <v>0</v>
      </c>
      <c r="P64" s="175">
        <v>0</v>
      </c>
      <c r="Q64" s="175">
        <f>ROUND(E64*P64,2)</f>
        <v>0</v>
      </c>
      <c r="R64" s="175"/>
      <c r="S64" s="175" t="s">
        <v>95</v>
      </c>
      <c r="T64" s="176" t="s">
        <v>131</v>
      </c>
      <c r="U64" s="160">
        <v>0</v>
      </c>
      <c r="V64" s="160">
        <f>ROUND(E64*U64,2)</f>
        <v>0</v>
      </c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169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33.75" outlineLevel="1" x14ac:dyDescent="0.2">
      <c r="A65" s="158"/>
      <c r="B65" s="159"/>
      <c r="C65" s="240" t="s">
        <v>170</v>
      </c>
      <c r="D65" s="241"/>
      <c r="E65" s="241"/>
      <c r="F65" s="241"/>
      <c r="G65" s="241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100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84" t="str">
        <f>C65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65" s="151"/>
      <c r="BC65" s="151"/>
      <c r="BD65" s="151"/>
      <c r="BE65" s="151"/>
      <c r="BF65" s="151"/>
      <c r="BG65" s="151"/>
      <c r="BH65" s="151"/>
    </row>
    <row r="66" spans="1:60" x14ac:dyDescent="0.2">
      <c r="A66" s="5"/>
      <c r="B66" s="6"/>
      <c r="C66" s="190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AE66">
        <v>15</v>
      </c>
      <c r="AF66">
        <v>21</v>
      </c>
    </row>
    <row r="67" spans="1:60" x14ac:dyDescent="0.2">
      <c r="A67" s="154"/>
      <c r="B67" s="155" t="s">
        <v>29</v>
      </c>
      <c r="C67" s="191"/>
      <c r="D67" s="156"/>
      <c r="E67" s="157"/>
      <c r="F67" s="157"/>
      <c r="G67" s="185">
        <f>G8+G25+G34+G52+G57</f>
        <v>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AE67">
        <f>SUMIF(L7:L65,AE66,G7:G65)</f>
        <v>0</v>
      </c>
      <c r="AF67">
        <f>SUMIF(L7:L65,AF66,G7:G65)</f>
        <v>0</v>
      </c>
      <c r="AG67" t="s">
        <v>171</v>
      </c>
    </row>
    <row r="68" spans="1:60" x14ac:dyDescent="0.2">
      <c r="C68" s="192"/>
      <c r="D68" s="142"/>
      <c r="AG68" t="s">
        <v>174</v>
      </c>
    </row>
    <row r="69" spans="1:60" x14ac:dyDescent="0.2">
      <c r="D69" s="142"/>
    </row>
    <row r="70" spans="1:60" x14ac:dyDescent="0.2">
      <c r="D70" s="142"/>
    </row>
    <row r="71" spans="1:60" x14ac:dyDescent="0.2">
      <c r="D71" s="142"/>
    </row>
    <row r="72" spans="1:60" x14ac:dyDescent="0.2">
      <c r="D72" s="142"/>
    </row>
    <row r="73" spans="1:60" x14ac:dyDescent="0.2">
      <c r="D73" s="142"/>
    </row>
    <row r="74" spans="1:60" x14ac:dyDescent="0.2">
      <c r="D74" s="142"/>
    </row>
    <row r="75" spans="1:60" x14ac:dyDescent="0.2">
      <c r="D75" s="142"/>
    </row>
    <row r="76" spans="1:60" x14ac:dyDescent="0.2">
      <c r="D76" s="142"/>
    </row>
    <row r="77" spans="1:60" x14ac:dyDescent="0.2">
      <c r="D77" s="142"/>
    </row>
    <row r="78" spans="1:60" x14ac:dyDescent="0.2">
      <c r="D78" s="142"/>
    </row>
    <row r="79" spans="1:60" x14ac:dyDescent="0.2">
      <c r="D79" s="142"/>
    </row>
    <row r="80" spans="1:60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32">
    <mergeCell ref="C21:G21"/>
    <mergeCell ref="A1:G1"/>
    <mergeCell ref="C2:G2"/>
    <mergeCell ref="C3:G3"/>
    <mergeCell ref="C4:G4"/>
    <mergeCell ref="C10:G10"/>
    <mergeCell ref="C11:G11"/>
    <mergeCell ref="C12:G12"/>
    <mergeCell ref="C13:G13"/>
    <mergeCell ref="C14:G14"/>
    <mergeCell ref="C17:G17"/>
    <mergeCell ref="C19:G19"/>
    <mergeCell ref="C48:G48"/>
    <mergeCell ref="C27:G27"/>
    <mergeCell ref="C28:G28"/>
    <mergeCell ref="C29:G29"/>
    <mergeCell ref="C31:G31"/>
    <mergeCell ref="C32:G32"/>
    <mergeCell ref="C36:G36"/>
    <mergeCell ref="C38:G38"/>
    <mergeCell ref="C40:G40"/>
    <mergeCell ref="C42:G42"/>
    <mergeCell ref="C44:G44"/>
    <mergeCell ref="C46:G46"/>
    <mergeCell ref="C63:G63"/>
    <mergeCell ref="C65:G65"/>
    <mergeCell ref="C50:G50"/>
    <mergeCell ref="C54:G54"/>
    <mergeCell ref="C55:G55"/>
    <mergeCell ref="C56:G56"/>
    <mergeCell ref="C59:G59"/>
    <mergeCell ref="C61:G6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Horák Aleš</cp:lastModifiedBy>
  <cp:lastPrinted>2014-02-28T09:52:57Z</cp:lastPrinted>
  <dcterms:created xsi:type="dcterms:W3CDTF">2009-04-08T07:15:50Z</dcterms:created>
  <dcterms:modified xsi:type="dcterms:W3CDTF">2017-04-21T07:49:41Z</dcterms:modified>
</cp:coreProperties>
</file>