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Rizeni_zakazek\1_30_Zakazky\ZOO_15016_Voliera_Kondora_DSJ\ZOO_15016_11_AD_rizst\VR_10_2017\ODPOVEDI\03_171025\SO_01_ROZPOCTY\"/>
    </mc:Choice>
  </mc:AlternateContent>
  <bookViews>
    <workbookView xWindow="360" yWindow="315" windowWidth="25440" windowHeight="12405" activeTab="2"/>
  </bookViews>
  <sheets>
    <sheet name="Krycí list" sheetId="1" r:id="rId1"/>
    <sheet name="Rekapitulace" sheetId="2" r:id="rId2"/>
    <sheet name="Položky" sheetId="3" r:id="rId3"/>
  </sheets>
  <definedNames>
    <definedName name="_BPK1">Položky!#REF!</definedName>
    <definedName name="_BPK2">Položky!#REF!</definedName>
    <definedName name="_BPK3">Položky!#REF!</definedName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list'!$F$5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list'!$C$9</definedName>
    <definedName name="_xlnm.Print_Area" localSheetId="0">'Krycí list'!$A$1:$G$45</definedName>
    <definedName name="_xlnm.Print_Area" localSheetId="2">Položky!$A$1:$G$63</definedName>
    <definedName name="_xlnm.Print_Area" localSheetId="1">Rekapitulace!$A$1:$I$27</definedName>
    <definedName name="PocetMJ">'Krycí list'!$G$8</definedName>
    <definedName name="Poznamka">'Krycí list'!$B$37</definedName>
    <definedName name="Projektant">'Krycí list'!$C$8</definedName>
    <definedName name="PSV">Rekapitulace!$F$13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list'!$G$10</definedName>
    <definedName name="Zaklad22">'Krycí list'!$F$32</definedName>
    <definedName name="Zaklad5">'Krycí list'!$F$30</definedName>
    <definedName name="Zhotovitel">'Krycí list'!$E$12</definedName>
  </definedNames>
  <calcPr calcId="15251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62" i="3"/>
  <c r="BC62" i="3"/>
  <c r="BB62" i="3"/>
  <c r="BA62" i="3"/>
  <c r="G62" i="3"/>
  <c r="BD62" i="3" s="1"/>
  <c r="BE61" i="3"/>
  <c r="BC61" i="3"/>
  <c r="BB61" i="3"/>
  <c r="BA61" i="3"/>
  <c r="G61" i="3"/>
  <c r="BD61" i="3" s="1"/>
  <c r="BE60" i="3"/>
  <c r="BC60" i="3"/>
  <c r="BB60" i="3"/>
  <c r="BA60" i="3"/>
  <c r="G60" i="3"/>
  <c r="BD60" i="3" s="1"/>
  <c r="BE59" i="3"/>
  <c r="BC59" i="3"/>
  <c r="BB59" i="3"/>
  <c r="BA59" i="3"/>
  <c r="G59" i="3"/>
  <c r="BD59" i="3" s="1"/>
  <c r="BE58" i="3"/>
  <c r="BC58" i="3"/>
  <c r="BB58" i="3"/>
  <c r="BA58" i="3"/>
  <c r="G58" i="3"/>
  <c r="BD58" i="3" s="1"/>
  <c r="B12" i="2"/>
  <c r="A12" i="2"/>
  <c r="C63" i="3"/>
  <c r="BD55" i="3"/>
  <c r="BC55" i="3"/>
  <c r="BB55" i="3"/>
  <c r="BA55" i="3"/>
  <c r="G55" i="3"/>
  <c r="BE55" i="3" s="1"/>
  <c r="BD54" i="3"/>
  <c r="BC54" i="3"/>
  <c r="BC56" i="3" s="1"/>
  <c r="G11" i="2" s="1"/>
  <c r="BB54" i="3"/>
  <c r="BA54" i="3"/>
  <c r="G54" i="3"/>
  <c r="BE54" i="3" s="1"/>
  <c r="B11" i="2"/>
  <c r="A11" i="2"/>
  <c r="C56" i="3"/>
  <c r="BE51" i="3"/>
  <c r="BC51" i="3"/>
  <c r="BB51" i="3"/>
  <c r="BA51" i="3"/>
  <c r="G51" i="3"/>
  <c r="BD51" i="3" s="1"/>
  <c r="BE50" i="3"/>
  <c r="BC50" i="3"/>
  <c r="BB50" i="3"/>
  <c r="BA50" i="3"/>
  <c r="G50" i="3"/>
  <c r="BD50" i="3" s="1"/>
  <c r="BE49" i="3"/>
  <c r="BC49" i="3"/>
  <c r="BB49" i="3"/>
  <c r="BA49" i="3"/>
  <c r="G49" i="3"/>
  <c r="BD49" i="3" s="1"/>
  <c r="BE48" i="3"/>
  <c r="BC48" i="3"/>
  <c r="BB48" i="3"/>
  <c r="BA48" i="3"/>
  <c r="G48" i="3"/>
  <c r="BD48" i="3" s="1"/>
  <c r="BE47" i="3"/>
  <c r="BD47" i="3"/>
  <c r="BB47" i="3"/>
  <c r="BA47" i="3"/>
  <c r="BA52" i="3" s="1"/>
  <c r="E10" i="2" s="1"/>
  <c r="G47" i="3"/>
  <c r="BC47" i="3" s="1"/>
  <c r="B10" i="2"/>
  <c r="A10" i="2"/>
  <c r="BE52" i="3"/>
  <c r="I10" i="2" s="1"/>
  <c r="C52" i="3"/>
  <c r="BE44" i="3"/>
  <c r="BD44" i="3"/>
  <c r="BB44" i="3"/>
  <c r="BA44" i="3"/>
  <c r="G44" i="3"/>
  <c r="BC44" i="3" s="1"/>
  <c r="BE43" i="3"/>
  <c r="BC43" i="3"/>
  <c r="BB43" i="3"/>
  <c r="BA43" i="3"/>
  <c r="G43" i="3"/>
  <c r="BD43" i="3" s="1"/>
  <c r="BE42" i="3"/>
  <c r="BC42" i="3"/>
  <c r="BB42" i="3"/>
  <c r="BA42" i="3"/>
  <c r="G42" i="3"/>
  <c r="BD42" i="3" s="1"/>
  <c r="BE41" i="3"/>
  <c r="BC41" i="3"/>
  <c r="BB41" i="3"/>
  <c r="BA41" i="3"/>
  <c r="G41" i="3"/>
  <c r="BD41" i="3" s="1"/>
  <c r="BE40" i="3"/>
  <c r="BC40" i="3"/>
  <c r="BB40" i="3"/>
  <c r="BA40" i="3"/>
  <c r="G40" i="3"/>
  <c r="BD40" i="3" s="1"/>
  <c r="BE39" i="3"/>
  <c r="BC39" i="3"/>
  <c r="BB39" i="3"/>
  <c r="BA39" i="3"/>
  <c r="G39" i="3"/>
  <c r="BD39" i="3" s="1"/>
  <c r="BE38" i="3"/>
  <c r="BC38" i="3"/>
  <c r="BB38" i="3"/>
  <c r="BA38" i="3"/>
  <c r="G38" i="3"/>
  <c r="BD38" i="3" s="1"/>
  <c r="BE37" i="3"/>
  <c r="BC37" i="3"/>
  <c r="BB37" i="3"/>
  <c r="BA37" i="3"/>
  <c r="BA45" i="3" s="1"/>
  <c r="E9" i="2" s="1"/>
  <c r="G37" i="3"/>
  <c r="BD37" i="3" s="1"/>
  <c r="B9" i="2"/>
  <c r="A9" i="2"/>
  <c r="C45" i="3"/>
  <c r="BE34" i="3"/>
  <c r="BD34" i="3"/>
  <c r="BB34" i="3"/>
  <c r="BA34" i="3"/>
  <c r="G34" i="3"/>
  <c r="BC34" i="3" s="1"/>
  <c r="BE33" i="3"/>
  <c r="BD33" i="3"/>
  <c r="BB33" i="3"/>
  <c r="BA33" i="3"/>
  <c r="G33" i="3"/>
  <c r="BC33" i="3" s="1"/>
  <c r="BE32" i="3"/>
  <c r="BD32" i="3"/>
  <c r="BB32" i="3"/>
  <c r="BA32" i="3"/>
  <c r="G32" i="3"/>
  <c r="BC32" i="3" s="1"/>
  <c r="BE31" i="3"/>
  <c r="BD31" i="3"/>
  <c r="BB31" i="3"/>
  <c r="BA31" i="3"/>
  <c r="G31" i="3"/>
  <c r="BC31" i="3" s="1"/>
  <c r="BE30" i="3"/>
  <c r="BD30" i="3"/>
  <c r="BB30" i="3"/>
  <c r="BA30" i="3"/>
  <c r="G30" i="3"/>
  <c r="BC30" i="3" s="1"/>
  <c r="BE29" i="3"/>
  <c r="BD29" i="3"/>
  <c r="BB29" i="3"/>
  <c r="BA29" i="3"/>
  <c r="G29" i="3"/>
  <c r="BC29" i="3" s="1"/>
  <c r="BE28" i="3"/>
  <c r="BD28" i="3"/>
  <c r="BB28" i="3"/>
  <c r="BA28" i="3"/>
  <c r="G28" i="3"/>
  <c r="BC28" i="3" s="1"/>
  <c r="BE27" i="3"/>
  <c r="BD27" i="3"/>
  <c r="BB27" i="3"/>
  <c r="BA27" i="3"/>
  <c r="G27" i="3"/>
  <c r="BC27" i="3" s="1"/>
  <c r="BE26" i="3"/>
  <c r="BD26" i="3"/>
  <c r="BB26" i="3"/>
  <c r="BA26" i="3"/>
  <c r="G26" i="3"/>
  <c r="BC26" i="3" s="1"/>
  <c r="BE25" i="3"/>
  <c r="BD25" i="3"/>
  <c r="BB25" i="3"/>
  <c r="BA25" i="3"/>
  <c r="G25" i="3"/>
  <c r="BC25" i="3" s="1"/>
  <c r="BE24" i="3"/>
  <c r="BD24" i="3"/>
  <c r="BB24" i="3"/>
  <c r="BA24" i="3"/>
  <c r="G24" i="3"/>
  <c r="BC24" i="3" s="1"/>
  <c r="BE23" i="3"/>
  <c r="BE35" i="3" s="1"/>
  <c r="I8" i="2" s="1"/>
  <c r="BD23" i="3"/>
  <c r="BB23" i="3"/>
  <c r="BA23" i="3"/>
  <c r="G23" i="3"/>
  <c r="BC23" i="3" s="1"/>
  <c r="B8" i="2"/>
  <c r="A8" i="2"/>
  <c r="C35" i="3"/>
  <c r="BE20" i="3"/>
  <c r="BC20" i="3"/>
  <c r="BB20" i="3"/>
  <c r="BA20" i="3"/>
  <c r="G20" i="3"/>
  <c r="BD20" i="3" s="1"/>
  <c r="BE19" i="3"/>
  <c r="BC19" i="3"/>
  <c r="BB19" i="3"/>
  <c r="BA19" i="3"/>
  <c r="G19" i="3"/>
  <c r="BD19" i="3" s="1"/>
  <c r="BE18" i="3"/>
  <c r="BC18" i="3"/>
  <c r="BB18" i="3"/>
  <c r="BA18" i="3"/>
  <c r="G18" i="3"/>
  <c r="BD18" i="3" s="1"/>
  <c r="BE17" i="3"/>
  <c r="BC17" i="3"/>
  <c r="BB17" i="3"/>
  <c r="BA17" i="3"/>
  <c r="G17" i="3"/>
  <c r="BD17" i="3" s="1"/>
  <c r="BE16" i="3"/>
  <c r="BC16" i="3"/>
  <c r="BB16" i="3"/>
  <c r="BA16" i="3"/>
  <c r="G16" i="3"/>
  <c r="BD16" i="3" s="1"/>
  <c r="BE15" i="3"/>
  <c r="BC15" i="3"/>
  <c r="BB15" i="3"/>
  <c r="BA15" i="3"/>
  <c r="G15" i="3"/>
  <c r="BD15" i="3" s="1"/>
  <c r="BE14" i="3"/>
  <c r="BC14" i="3"/>
  <c r="BB14" i="3"/>
  <c r="BA14" i="3"/>
  <c r="G14" i="3"/>
  <c r="BD14" i="3" s="1"/>
  <c r="BE13" i="3"/>
  <c r="BC13" i="3"/>
  <c r="BB13" i="3"/>
  <c r="BA13" i="3"/>
  <c r="G13" i="3"/>
  <c r="BD13" i="3" s="1"/>
  <c r="BE12" i="3"/>
  <c r="BC12" i="3"/>
  <c r="BB12" i="3"/>
  <c r="BA12" i="3"/>
  <c r="G12" i="3"/>
  <c r="BD12" i="3" s="1"/>
  <c r="BE11" i="3"/>
  <c r="BC11" i="3"/>
  <c r="BB11" i="3"/>
  <c r="BA11" i="3"/>
  <c r="G11" i="3"/>
  <c r="BD11" i="3" s="1"/>
  <c r="BE10" i="3"/>
  <c r="BC10" i="3"/>
  <c r="BB10" i="3"/>
  <c r="BA10" i="3"/>
  <c r="G10" i="3"/>
  <c r="BD10" i="3" s="1"/>
  <c r="BE9" i="3"/>
  <c r="BC9" i="3"/>
  <c r="BB9" i="3"/>
  <c r="BA9" i="3"/>
  <c r="G9" i="3"/>
  <c r="BD9" i="3" s="1"/>
  <c r="BE8" i="3"/>
  <c r="BE21" i="3" s="1"/>
  <c r="I7" i="2" s="1"/>
  <c r="BC8" i="3"/>
  <c r="BB8" i="3"/>
  <c r="BA8" i="3"/>
  <c r="G8" i="3"/>
  <c r="BD8" i="3" s="1"/>
  <c r="B7" i="2"/>
  <c r="A7" i="2"/>
  <c r="C21" i="3"/>
  <c r="E4" i="3"/>
  <c r="C4" i="3"/>
  <c r="F3" i="3"/>
  <c r="C3" i="3"/>
  <c r="C2" i="2"/>
  <c r="C1" i="2"/>
  <c r="C33" i="1"/>
  <c r="F33" i="1" s="1"/>
  <c r="C31" i="1"/>
  <c r="G9" i="1"/>
  <c r="D2" i="1"/>
  <c r="C2" i="1"/>
  <c r="BA21" i="3" l="1"/>
  <c r="E7" i="2" s="1"/>
  <c r="BB45" i="3"/>
  <c r="F9" i="2" s="1"/>
  <c r="BE45" i="3"/>
  <c r="I9" i="2" s="1"/>
  <c r="BA56" i="3"/>
  <c r="E11" i="2" s="1"/>
  <c r="BD63" i="3"/>
  <c r="H12" i="2" s="1"/>
  <c r="BE63" i="3"/>
  <c r="I12" i="2" s="1"/>
  <c r="BB63" i="3"/>
  <c r="F12" i="2" s="1"/>
  <c r="G63" i="3"/>
  <c r="BC21" i="3"/>
  <c r="G7" i="2" s="1"/>
  <c r="BD35" i="3"/>
  <c r="H8" i="2" s="1"/>
  <c r="BA35" i="3"/>
  <c r="E8" i="2" s="1"/>
  <c r="BE56" i="3"/>
  <c r="I11" i="2" s="1"/>
  <c r="BD56" i="3"/>
  <c r="H11" i="2" s="1"/>
  <c r="BB21" i="3"/>
  <c r="F7" i="2" s="1"/>
  <c r="BC35" i="3"/>
  <c r="G8" i="2" s="1"/>
  <c r="G13" i="2" s="1"/>
  <c r="C15" i="1" s="1"/>
  <c r="BC45" i="3"/>
  <c r="G9" i="2" s="1"/>
  <c r="BB52" i="3"/>
  <c r="F10" i="2" s="1"/>
  <c r="BA63" i="3"/>
  <c r="E12" i="2" s="1"/>
  <c r="I13" i="2"/>
  <c r="C21" i="1" s="1"/>
  <c r="BD21" i="3"/>
  <c r="H7" i="2" s="1"/>
  <c r="BB35" i="3"/>
  <c r="F8" i="2" s="1"/>
  <c r="BC52" i="3"/>
  <c r="G10" i="2" s="1"/>
  <c r="BB56" i="3"/>
  <c r="F11" i="2" s="1"/>
  <c r="BC63" i="3"/>
  <c r="G12" i="2" s="1"/>
  <c r="BD45" i="3"/>
  <c r="H9" i="2" s="1"/>
  <c r="BD52" i="3"/>
  <c r="H10" i="2" s="1"/>
  <c r="G21" i="3"/>
  <c r="G35" i="3"/>
  <c r="G45" i="3"/>
  <c r="G52" i="3"/>
  <c r="G56" i="3"/>
  <c r="E13" i="2" l="1"/>
  <c r="C17" i="1" s="1"/>
  <c r="F13" i="2"/>
  <c r="C18" i="1" s="1"/>
  <c r="H13" i="2"/>
  <c r="C16" i="1" s="1"/>
  <c r="G23" i="2" l="1"/>
  <c r="I23" i="2" s="1"/>
  <c r="G20" i="1" s="1"/>
  <c r="G20" i="2"/>
  <c r="I20" i="2" s="1"/>
  <c r="G17" i="1" s="1"/>
  <c r="G18" i="2"/>
  <c r="I18" i="2" s="1"/>
  <c r="G15" i="1" s="1"/>
  <c r="G24" i="2"/>
  <c r="I24" i="2" s="1"/>
  <c r="G21" i="1" s="1"/>
  <c r="C19" i="1"/>
  <c r="C22" i="1" s="1"/>
  <c r="G25" i="2"/>
  <c r="I25" i="2" s="1"/>
  <c r="G22" i="2"/>
  <c r="I22" i="2" s="1"/>
  <c r="G19" i="1" s="1"/>
  <c r="G21" i="2"/>
  <c r="I21" i="2" s="1"/>
  <c r="G18" i="1" s="1"/>
  <c r="G19" i="2"/>
  <c r="I19" i="2" s="1"/>
  <c r="G16" i="1" s="1"/>
  <c r="H26" i="2" l="1"/>
  <c r="G23" i="1" s="1"/>
  <c r="G22" i="1" s="1"/>
  <c r="C23" i="1" l="1"/>
  <c r="F30" i="1" s="1"/>
  <c r="F31" i="1" s="1"/>
  <c r="F34" i="1" s="1"/>
</calcChain>
</file>

<file path=xl/sharedStrings.xml><?xml version="1.0" encoding="utf-8"?>
<sst xmlns="http://schemas.openxmlformats.org/spreadsheetml/2006/main" count="280" uniqueCount="193">
  <si>
    <t>Položkový rozpočet</t>
  </si>
  <si>
    <t>Rozpočet: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</si>
  <si>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</si>
  <si>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</si>
  <si>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</si>
  <si>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</si>
  <si>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</si>
  <si>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</si>
  <si>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</si>
  <si>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</si>
  <si>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</si>
  <si>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</si>
  <si>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</si>
  <si>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</si>
  <si>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</si>
  <si>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</si>
  <si>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</si>
  <si>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</si>
  <si>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</si>
  <si>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</si>
  <si>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</si>
  <si>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</si>
  <si>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</si>
  <si>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</si>
  <si>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</si>
  <si>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</si>
  <si>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</si>
  <si>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</si>
  <si>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</si>
  <si>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</si>
  <si>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</si>
  <si>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</si>
  <si>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</si>
  <si>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</si>
  <si>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</si>
  <si>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</si>
  <si>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</si>
  <si>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</si>
  <si>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</si>
  <si>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</si>
  <si>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</si>
  <si>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</si>
  <si>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</si>
  <si>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</si>
  <si>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</si>
  <si>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Rozpočet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</si>
  <si>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</si>
  <si>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</si>
  <si>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</si>
  <si>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</si>
  <si>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</si>
  <si>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</si>
  <si>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</si>
  <si>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</si>
  <si>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</si>
  <si>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</si>
  <si>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</si>
  <si>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</si>
  <si>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</si>
  <si>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</si>
  <si>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</si>
  <si>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</si>
  <si>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</si>
  <si>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</si>
  <si>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</si>
  <si>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</si>
  <si>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</si>
  <si>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</si>
  <si>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</si>
  <si>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</si>
  <si>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367P</t>
  </si>
  <si>
    <t>ZOO Ostrava - Voliera Kondora</t>
  </si>
  <si>
    <t>100/15/PD</t>
  </si>
  <si>
    <t>SO01</t>
  </si>
  <si>
    <t>Voliera kondora</t>
  </si>
  <si>
    <t>Silnoproudá elektroinstalace</t>
  </si>
  <si>
    <t>M0041</t>
  </si>
  <si>
    <t>ELEKTROINSTALACE</t>
  </si>
  <si>
    <t>210010124R00</t>
  </si>
  <si>
    <t>Trubka ochranná z PE, uložená volně, DN do 80 mm</t>
  </si>
  <si>
    <t>m</t>
  </si>
  <si>
    <t>210010316U00</t>
  </si>
  <si>
    <t>Mtž krabice nástěnná plast -vodotesné</t>
  </si>
  <si>
    <t>kus</t>
  </si>
  <si>
    <t>210020661R00</t>
  </si>
  <si>
    <t>Konstrukce ocel. pro rozvodny Jockl, všeobecná</t>
  </si>
  <si>
    <t>210100001R00</t>
  </si>
  <si>
    <t>Ukončení vodičů v rozvaděči + zapojení do 2,5 mm2</t>
  </si>
  <si>
    <t>210110019U00</t>
  </si>
  <si>
    <t>Mtž plovakového spínače</t>
  </si>
  <si>
    <t>210110026R00</t>
  </si>
  <si>
    <t>Spínač nástěnný trojpól.16A - 3fázový, venkovní</t>
  </si>
  <si>
    <t>210111063R00</t>
  </si>
  <si>
    <t>Zásuvka domovní nástěnná 16A,380V 3P+Ztrojnásob.</t>
  </si>
  <si>
    <t>210220321R00</t>
  </si>
  <si>
    <t>Svorka na potrubí Bernard, včetně Cu pásku</t>
  </si>
  <si>
    <t>210800105R00</t>
  </si>
  <si>
    <t>Kabel CYKY 750 V 3x1,5 mm2</t>
  </si>
  <si>
    <t>210800106R00</t>
  </si>
  <si>
    <t>Kabel CYKY 750 V 3x2,5 mm2</t>
  </si>
  <si>
    <t>210800507R00</t>
  </si>
  <si>
    <t>Vodič nn a vn CY 6 mm2</t>
  </si>
  <si>
    <t>210810056R00</t>
  </si>
  <si>
    <t>Kabel CYKY-m 750 V 5 x 2,5 mm2 pevně uložený</t>
  </si>
  <si>
    <t>211010001R00</t>
  </si>
  <si>
    <t>Osazení hmoždinky do cihlového zdiva, HM 6</t>
  </si>
  <si>
    <t>M0042</t>
  </si>
  <si>
    <t>ELEKTROINSTALACE-MATERIÁL</t>
  </si>
  <si>
    <t>chr63mm</t>
  </si>
  <si>
    <t>ohebná dvouplášťová korugovaná chránička d=63mm</t>
  </si>
  <si>
    <t>h07v6</t>
  </si>
  <si>
    <t>Vodič H07V-U 6 žl/z</t>
  </si>
  <si>
    <t>kab-315o</t>
  </si>
  <si>
    <t>Kabel 3x1,5mm2, provedení O</t>
  </si>
  <si>
    <t>kab315j</t>
  </si>
  <si>
    <t>Kabel 3x1,5 mm2, provedení J</t>
  </si>
  <si>
    <t>kab325j</t>
  </si>
  <si>
    <t>Kabel 3x2,5 mm2, provedení J</t>
  </si>
  <si>
    <t>kab525j</t>
  </si>
  <si>
    <t>Kabel 5x2,5 mm2, provedeni J</t>
  </si>
  <si>
    <t>krab</t>
  </si>
  <si>
    <t>Krabice nástěnná, vodotěsná IP54</t>
  </si>
  <si>
    <t>plov</t>
  </si>
  <si>
    <t>Plovákavý spínač 250V. 16A, IP68</t>
  </si>
  <si>
    <t>prk-2</t>
  </si>
  <si>
    <t>Příchytka vč. hmoždinky 8x70 a vrutu</t>
  </si>
  <si>
    <t>vyp3I544</t>
  </si>
  <si>
    <t>Spínač 3x16A, 400V, IP54</t>
  </si>
  <si>
    <t>zas1F16AIP44</t>
  </si>
  <si>
    <t>Zásuvka na povrch 230V, 16A, IP 54 dvojnásobná (2 bloky)</t>
  </si>
  <si>
    <t>zaspzIP54</t>
  </si>
  <si>
    <t>Zásuvka 3 fázová, 400V, 16A, IP54</t>
  </si>
  <si>
    <t>M0101</t>
  </si>
  <si>
    <t>BLESKOSVOD</t>
  </si>
  <si>
    <t>Cena dod.</t>
  </si>
  <si>
    <t>Propojení vedení na zákl. zemnič, přivaření, nátěr</t>
  </si>
  <si>
    <t>kmpl.</t>
  </si>
  <si>
    <t>210220002R00</t>
  </si>
  <si>
    <t>Vedení uzemňovací na povrchu FeZn D 10 mm</t>
  </si>
  <si>
    <t>210220021RT1</t>
  </si>
  <si>
    <t>Vedení uzemňovací v zemi FeZn do 120 mm2 včetně pásku FeZn 30 x 4 mm</t>
  </si>
  <si>
    <t>210220301R00</t>
  </si>
  <si>
    <t>Svorka hromosvodová do 2 šroubů /SS, SZ, SO/</t>
  </si>
  <si>
    <t>210220303U00</t>
  </si>
  <si>
    <t>Mtž svorka SZ</t>
  </si>
  <si>
    <t>210220401RT1</t>
  </si>
  <si>
    <t>Označení svodu štítky, smaltované, umělá hmota včetně dodávky štítku</t>
  </si>
  <si>
    <t>210220431R00</t>
  </si>
  <si>
    <t>Tvarování montážního dílu jímače, ochr.trubky,úhel</t>
  </si>
  <si>
    <t>Drobný mont. materiál</t>
  </si>
  <si>
    <t>M0102</t>
  </si>
  <si>
    <t>BLESKOSVOD-MATERIÁL</t>
  </si>
  <si>
    <t>drob mat</t>
  </si>
  <si>
    <t>Drobný montažní a upevnovací materiál</t>
  </si>
  <si>
    <t>kmpl</t>
  </si>
  <si>
    <t>3451-1800110</t>
  </si>
  <si>
    <t>30/4 FeZn pasovina</t>
  </si>
  <si>
    <t>kg</t>
  </si>
  <si>
    <t>3452104634</t>
  </si>
  <si>
    <t>ZEM.DRAT FeZn 10 MM</t>
  </si>
  <si>
    <t>3452104703</t>
  </si>
  <si>
    <t>ZEM.SVORKA SZ</t>
  </si>
  <si>
    <t>35441846</t>
  </si>
  <si>
    <t>Štítek označovací</t>
  </si>
  <si>
    <t>M0231</t>
  </si>
  <si>
    <t>900      RT2</t>
  </si>
  <si>
    <t>Hzs - nezmeřitelné práce   čl.17-1a Spoluprace s revizním technikem</t>
  </si>
  <si>
    <t>hodina</t>
  </si>
  <si>
    <t>905      R01</t>
  </si>
  <si>
    <t>Hzs-revize provoz.souboru a st.obj. Revize</t>
  </si>
  <si>
    <t>hod</t>
  </si>
  <si>
    <t>MA32</t>
  </si>
  <si>
    <t>Přípravné a pomocné práce</t>
  </si>
  <si>
    <t>460200012U00</t>
  </si>
  <si>
    <t>Rýha š 30cm hl 50cm ručně hor tř 2</t>
  </si>
  <si>
    <t>460200144RT1</t>
  </si>
  <si>
    <t>Výkop kabelové rýhy 30/80 cm  hor.4 ruční výkop rýhy</t>
  </si>
  <si>
    <t>460420022RT1</t>
  </si>
  <si>
    <t>Zřízení lože v rýze do 75 cm z písku 10 cm lože tloušťky 10 cm</t>
  </si>
  <si>
    <t>460490012R00</t>
  </si>
  <si>
    <t>Zakrytí kabelu výstražnou folií PVC, šířka 33 cm</t>
  </si>
  <si>
    <t>460560144RT1</t>
  </si>
  <si>
    <t>Zához rýhy 30/80 cm, hornina třídy 4 ruční zához rýhy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</si>
  <si>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</si>
  <si>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</si>
  <si>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</si>
  <si>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</si>
  <si>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</si>
  <si>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</si>
  <si>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</si>
  <si>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</si>
  <si>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Zoologická zahrada Ostrava</t>
  </si>
  <si>
    <t>THERMES spol. s r.o.,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</si>
</sst>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98">
    <xf numFmtId="0" fontId="0" fillId="0" borderId="0" xfId="0"/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4" fillId="2" borderId="8" xfId="0" applyNumberFormat="1" applyFont="1" applyFill="1" applyBorder="1"/>
    <xf numFmtId="49" fontId="0" fillId="2" borderId="9" xfId="0" applyNumberFormat="1" applyFill="1" applyBorder="1"/>
    <xf numFmtId="0" fontId="5" fillId="2" borderId="0" xfId="0" applyFont="1" applyFill="1" applyBorder="1"/>
    <xf numFmtId="0" fontId="0" fillId="2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0" borderId="16" xfId="0" applyNumberFormat="1" applyBorder="1" applyAlignment="1">
      <alignment horizontal="left"/>
    </xf>
    <xf numFmtId="0" fontId="0" fillId="0" borderId="14" xfId="0" applyNumberFormat="1" applyBorder="1"/>
    <xf numFmtId="0" fontId="0" fillId="0" borderId="13" xfId="0" applyNumberFormat="1" applyBorder="1"/>
    <xf numFmtId="0" fontId="0" fillId="0" borderId="15" xfId="0" applyNumberFormat="1" applyBorder="1"/>
    <xf numFmtId="0" fontId="0" fillId="0" borderId="0" xfId="0" applyNumberFormat="1"/>
    <xf numFmtId="3" fontId="0" fillId="0" borderId="15" xfId="0" applyNumberFormat="1" applyBorder="1"/>
    <xf numFmtId="0" fontId="0" fillId="0" borderId="19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6" xfId="0" applyBorder="1"/>
    <xf numFmtId="3" fontId="0" fillId="0" borderId="0" xfId="0" applyNumberFormat="1"/>
    <xf numFmtId="0" fontId="2" fillId="0" borderId="23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7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7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7" xfId="0" applyNumberFormat="1" applyBorder="1"/>
    <xf numFmtId="0" fontId="0" fillId="0" borderId="18" xfId="0" applyBorder="1"/>
    <xf numFmtId="0" fontId="0" fillId="0" borderId="34" xfId="0" applyBorder="1"/>
    <xf numFmtId="0" fontId="0" fillId="0" borderId="35" xfId="0" applyBorder="1"/>
    <xf numFmtId="0" fontId="9" fillId="0" borderId="19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14" xfId="0" applyNumberFormat="1" applyBorder="1" applyAlignment="1">
      <alignment horizontal="right"/>
    </xf>
    <xf numFmtId="166" fontId="0" fillId="0" borderId="17" xfId="0" applyNumberFormat="1" applyBorder="1"/>
    <xf numFmtId="166" fontId="0" fillId="0" borderId="0" xfId="0" applyNumberFormat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40" xfId="0" applyFont="1" applyFill="1" applyBorder="1"/>
    <xf numFmtId="166" fontId="8" fillId="2" borderId="38" xfId="0" applyNumberFormat="1" applyFont="1" applyFill="1" applyBorder="1"/>
    <xf numFmtId="0" fontId="8" fillId="2" borderId="41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44" xfId="1" applyFont="1" applyBorder="1"/>
    <xf numFmtId="0" fontId="11" fillId="0" borderId="44" xfId="1" applyBorder="1"/>
    <xf numFmtId="0" fontId="11" fillId="0" borderId="44" xfId="1" applyBorder="1" applyAlignment="1">
      <alignment horizontal="right"/>
    </xf>
    <xf numFmtId="0" fontId="11" fillId="0" borderId="45" xfId="1" applyFont="1" applyBorder="1"/>
    <xf numFmtId="0" fontId="0" fillId="0" borderId="44" xfId="0" applyNumberFormat="1" applyBorder="1" applyAlignment="1">
      <alignment horizontal="left"/>
    </xf>
    <xf numFmtId="0" fontId="0" fillId="0" borderId="46" xfId="0" applyNumberFormat="1" applyBorder="1"/>
    <xf numFmtId="0" fontId="5" fillId="0" borderId="49" xfId="1" applyFont="1" applyBorder="1"/>
    <xf numFmtId="0" fontId="11" fillId="0" borderId="49" xfId="1" applyBorder="1"/>
    <xf numFmtId="0" fontId="11" fillId="0" borderId="49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3" borderId="26" xfId="0" applyNumberFormat="1" applyFont="1" applyFill="1" applyBorder="1"/>
    <xf numFmtId="0" fontId="7" fillId="3" borderId="27" xfId="0" applyFont="1" applyFill="1" applyBorder="1"/>
    <xf numFmtId="0" fontId="7" fillId="3" borderId="28" xfId="0" applyFont="1" applyFill="1" applyBorder="1"/>
    <xf numFmtId="0" fontId="7" fillId="3" borderId="52" xfId="0" applyFont="1" applyFill="1" applyBorder="1"/>
    <xf numFmtId="0" fontId="7" fillId="3" borderId="53" xfId="0" applyFont="1" applyFill="1" applyBorder="1"/>
    <xf numFmtId="0" fontId="7" fillId="3" borderId="54" xfId="0" applyFont="1" applyFill="1" applyBorder="1"/>
    <xf numFmtId="0" fontId="12" fillId="0" borderId="0" xfId="0" applyFont="1" applyBorder="1"/>
    <xf numFmtId="3" fontId="9" fillId="0" borderId="10" xfId="0" applyNumberFormat="1" applyFont="1" applyBorder="1"/>
    <xf numFmtId="0" fontId="7" fillId="2" borderId="26" xfId="0" applyFont="1" applyFill="1" applyBorder="1"/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52" xfId="0" applyNumberFormat="1" applyFont="1" applyFill="1" applyBorder="1"/>
    <xf numFmtId="3" fontId="7" fillId="2" borderId="53" xfId="0" applyNumberFormat="1" applyFont="1" applyFill="1" applyBorder="1"/>
    <xf numFmtId="3" fontId="7" fillId="2" borderId="54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3" fillId="4" borderId="31" xfId="0" applyFont="1" applyFill="1" applyBorder="1"/>
    <xf numFmtId="0" fontId="3" fillId="4" borderId="32" xfId="0" applyFont="1" applyFill="1" applyBorder="1"/>
    <xf numFmtId="0" fontId="0" fillId="4" borderId="57" xfId="0" applyFill="1" applyBorder="1"/>
    <xf numFmtId="0" fontId="3" fillId="4" borderId="58" xfId="0" applyFont="1" applyFill="1" applyBorder="1" applyAlignment="1">
      <alignment horizontal="right"/>
    </xf>
    <xf numFmtId="0" fontId="3" fillId="4" borderId="32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center"/>
    </xf>
    <xf numFmtId="4" fontId="13" fillId="4" borderId="32" xfId="0" applyNumberFormat="1" applyFont="1" applyFill="1" applyBorder="1" applyAlignment="1">
      <alignment horizontal="right"/>
    </xf>
    <xf numFmtId="4" fontId="13" fillId="4" borderId="57" xfId="0" applyNumberFormat="1" applyFont="1" applyFill="1" applyBorder="1" applyAlignment="1">
      <alignment horizontal="right"/>
    </xf>
    <xf numFmtId="0" fontId="9" fillId="0" borderId="35" xfId="0" applyFont="1" applyBorder="1"/>
    <xf numFmtId="0" fontId="9" fillId="0" borderId="5" xfId="0" applyFont="1" applyBorder="1"/>
    <xf numFmtId="0" fontId="9" fillId="0" borderId="7" xfId="0" applyFont="1" applyBorder="1"/>
    <xf numFmtId="3" fontId="9" fillId="0" borderId="34" xfId="0" applyNumberFormat="1" applyFont="1" applyBorder="1" applyAlignment="1">
      <alignment horizontal="right"/>
    </xf>
    <xf numFmtId="165" fontId="9" fillId="0" borderId="59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0" fontId="0" fillId="2" borderId="37" xfId="0" applyFill="1" applyBorder="1"/>
    <xf numFmtId="0" fontId="7" fillId="2" borderId="38" xfId="0" applyFont="1" applyFill="1" applyBorder="1"/>
    <xf numFmtId="0" fontId="0" fillId="2" borderId="38" xfId="0" applyFill="1" applyBorder="1"/>
    <xf numFmtId="4" fontId="0" fillId="2" borderId="60" xfId="0" applyNumberFormat="1" applyFill="1" applyBorder="1"/>
    <xf numFmtId="4" fontId="0" fillId="2" borderId="37" xfId="0" applyNumberFormat="1" applyFill="1" applyBorder="1"/>
    <xf numFmtId="4" fontId="0" fillId="2" borderId="38" xfId="0" applyNumberForma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1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12" fillId="0" borderId="45" xfId="1" applyFont="1" applyBorder="1" applyAlignment="1">
      <alignment horizontal="right"/>
    </xf>
    <xf numFmtId="0" fontId="11" fillId="0" borderId="44" xfId="1" applyBorder="1" applyAlignment="1">
      <alignment horizontal="left"/>
    </xf>
    <xf numFmtId="0" fontId="11" fillId="0" borderId="46" xfId="1" applyBorder="1"/>
    <xf numFmtId="0" fontId="12" fillId="0" borderId="0" xfId="1" applyFont="1"/>
    <xf numFmtId="0" fontId="11" fillId="0" borderId="0" xfId="1" applyFont="1"/>
    <xf numFmtId="0" fontId="11" fillId="0" borderId="0" xfId="1" applyAlignment="1">
      <alignment horizontal="right"/>
    </xf>
    <xf numFmtId="0" fontId="11" fillId="0" borderId="0" xfId="1" applyAlignment="1"/>
    <xf numFmtId="49" fontId="17" fillId="3" borderId="59" xfId="1" applyNumberFormat="1" applyFont="1" applyFill="1" applyBorder="1"/>
    <xf numFmtId="0" fontId="17" fillId="3" borderId="18" xfId="1" applyFont="1" applyFill="1" applyBorder="1" applyAlignment="1">
      <alignment horizontal="center"/>
    </xf>
    <xf numFmtId="0" fontId="17" fillId="3" borderId="18" xfId="1" applyNumberFormat="1" applyFont="1" applyFill="1" applyBorder="1" applyAlignment="1">
      <alignment horizontal="center"/>
    </xf>
    <xf numFmtId="0" fontId="17" fillId="3" borderId="59" xfId="1" applyFont="1" applyFill="1" applyBorder="1" applyAlignment="1">
      <alignment horizontal="center"/>
    </xf>
    <xf numFmtId="0" fontId="7" fillId="0" borderId="55" xfId="1" applyFont="1" applyBorder="1" applyAlignment="1">
      <alignment horizontal="center"/>
    </xf>
    <xf numFmtId="49" fontId="7" fillId="0" borderId="55" xfId="1" applyNumberFormat="1" applyFont="1" applyBorder="1" applyAlignment="1">
      <alignment horizontal="left"/>
    </xf>
    <xf numFmtId="0" fontId="7" fillId="0" borderId="55" xfId="1" applyFont="1" applyBorder="1"/>
    <xf numFmtId="0" fontId="11" fillId="0" borderId="55" xfId="1" applyBorder="1" applyAlignment="1">
      <alignment horizontal="center"/>
    </xf>
    <xf numFmtId="0" fontId="11" fillId="0" borderId="55" xfId="1" applyNumberFormat="1" applyBorder="1" applyAlignment="1">
      <alignment horizontal="right"/>
    </xf>
    <xf numFmtId="0" fontId="11" fillId="0" borderId="55" xfId="1" applyNumberFormat="1" applyBorder="1"/>
    <xf numFmtId="0" fontId="11" fillId="0" borderId="0" xfId="1" applyNumberFormat="1"/>
    <xf numFmtId="0" fontId="18" fillId="0" borderId="0" xfId="1" applyFont="1"/>
    <xf numFmtId="0" fontId="9" fillId="0" borderId="55" xfId="1" applyFont="1" applyBorder="1" applyAlignment="1">
      <alignment horizontal="center" vertical="top"/>
    </xf>
    <xf numFmtId="49" fontId="10" fillId="0" borderId="55" xfId="1" applyNumberFormat="1" applyFont="1" applyBorder="1" applyAlignment="1">
      <alignment horizontal="left" vertical="top"/>
    </xf>
    <xf numFmtId="0" fontId="10" fillId="0" borderId="55" xfId="1" applyFont="1" applyBorder="1" applyAlignment="1">
      <alignment wrapText="1"/>
    </xf>
    <xf numFmtId="49" fontId="19" fillId="0" borderId="55" xfId="1" applyNumberFormat="1" applyFont="1" applyBorder="1" applyAlignment="1">
      <alignment horizontal="center" shrinkToFit="1"/>
    </xf>
    <xf numFmtId="4" fontId="19" fillId="0" borderId="55" xfId="1" applyNumberFormat="1" applyFont="1" applyBorder="1" applyAlignment="1">
      <alignment horizontal="right"/>
    </xf>
    <xf numFmtId="4" fontId="19" fillId="0" borderId="55" xfId="1" applyNumberFormat="1" applyFont="1" applyBorder="1"/>
    <xf numFmtId="0" fontId="11" fillId="2" borderId="61" xfId="1" applyFill="1" applyBorder="1" applyAlignment="1">
      <alignment horizontal="center"/>
    </xf>
    <xf numFmtId="49" fontId="5" fillId="2" borderId="61" xfId="1" applyNumberFormat="1" applyFont="1" applyFill="1" applyBorder="1" applyAlignment="1">
      <alignment horizontal="left"/>
    </xf>
    <xf numFmtId="0" fontId="5" fillId="2" borderId="61" xfId="1" applyFont="1" applyFill="1" applyBorder="1"/>
    <xf numFmtId="4" fontId="11" fillId="2" borderId="61" xfId="1" applyNumberFormat="1" applyFill="1" applyBorder="1" applyAlignment="1">
      <alignment horizontal="right"/>
    </xf>
    <xf numFmtId="4" fontId="7" fillId="2" borderId="61" xfId="1" applyNumberFormat="1" applyFont="1" applyFill="1" applyBorder="1"/>
    <xf numFmtId="3" fontId="11" fillId="0" borderId="0" xfId="1" applyNumberFormat="1"/>
    <xf numFmtId="0" fontId="11" fillId="0" borderId="0" xfId="1" applyBorder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1" fillId="0" borderId="0" xfId="1" applyBorder="1" applyAlignment="1">
      <alignment horizontal="right"/>
    </xf>
    <xf numFmtId="49" fontId="12" fillId="0" borderId="8" xfId="0" applyNumberFormat="1" applyFont="1" applyBorder="1"/>
    <xf numFmtId="3" fontId="9" fillId="0" borderId="9" xfId="0" applyNumberFormat="1" applyFont="1" applyBorder="1"/>
    <xf numFmtId="3" fontId="9" fillId="0" borderId="55" xfId="0" applyNumberFormat="1" applyFont="1" applyBorder="1"/>
    <xf numFmtId="3" fontId="9" fillId="0" borderId="56" xfId="0" applyNumberFormat="1" applyFont="1" applyBorder="1"/>
    <xf numFmtId="0" fontId="0" fillId="0" borderId="0" xfId="0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1" fillId="0" borderId="42" xfId="1" applyFont="1" applyBorder="1" applyAlignment="1">
      <alignment horizontal="center"/>
    </xf>
    <xf numFmtId="0" fontId="11" fillId="0" borderId="43" xfId="1" applyFont="1" applyBorder="1" applyAlignment="1">
      <alignment horizontal="center"/>
    </xf>
    <xf numFmtId="0" fontId="11" fillId="0" borderId="47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50" xfId="1" applyFont="1" applyBorder="1" applyAlignment="1">
      <alignment horizontal="left"/>
    </xf>
    <xf numFmtId="0" fontId="11" fillId="0" borderId="49" xfId="1" applyFont="1" applyBorder="1" applyAlignment="1">
      <alignment horizontal="left"/>
    </xf>
    <xf numFmtId="0" fontId="11" fillId="0" borderId="51" xfId="1" applyFont="1" applyBorder="1" applyAlignment="1">
      <alignment horizontal="left"/>
    </xf>
    <xf numFmtId="3" fontId="7" fillId="2" borderId="38" xfId="0" applyNumberFormat="1" applyFont="1" applyFill="1" applyBorder="1" applyAlignment="1">
      <alignment horizontal="right"/>
    </xf>
    <xf numFmtId="3" fontId="7" fillId="2" borderId="60" xfId="0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9" fontId="11" fillId="0" borderId="47" xfId="1" applyNumberFormat="1" applyFont="1" applyBorder="1" applyAlignment="1">
      <alignment horizontal="center"/>
    </xf>
    <xf numFmtId="0" fontId="11" fillId="0" borderId="50" xfId="1" applyBorder="1" applyAlignment="1">
      <alignment horizontal="center" shrinkToFit="1"/>
    </xf>
    <xf numFmtId="0" fontId="11" fillId="0" borderId="49" xfId="1" applyBorder="1" applyAlignment="1">
      <alignment horizontal="center" shrinkToFit="1"/>
    </xf>
    <xf numFmtId="0" fontId="11" fillId="0" borderId="51" xfId="1" applyBorder="1" applyAlignment="1">
      <alignment horizontal="center" shrinkToFit="1"/>
    </xf>
    <xf numFmtId="0" fontId="9" fillId="5" borderId="55" xfId="1" applyFont="1" applyFill="1" applyBorder="1" applyAlignment="1">
      <alignment horizontal="center" vertical="top"/>
    </xf>
    <xf numFmtId="49" fontId="10" fillId="5" borderId="55" xfId="1" applyNumberFormat="1" applyFont="1" applyFill="1" applyBorder="1" applyAlignment="1">
      <alignment horizontal="left"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3"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95" customHeight="1" x14ac:dyDescent="0.2">
      <c r="A2" s="3" t="s">
        <v>1</v>
      </c>
      <c r="B2" s="4"/>
      <c r="C2" s="5">
        <f>Rekapitulace!H1</f>
        <v>1</v>
      </c>
      <c r="D2" s="6" t="str">
        <f>Rekapitulace!G2</f>
        <v>Silnoproudá elektroinstalace</v>
      </c>
      <c r="E2" s="4"/>
      <c r="F2" s="4"/>
      <c r="G2" s="7"/>
    </row>
    <row r="3" spans="1:57" ht="3" customHeight="1" x14ac:dyDescent="0.2">
      <c r="A3" s="8"/>
      <c r="B3" s="9"/>
      <c r="C3" s="8"/>
      <c r="D3" s="8"/>
      <c r="E3" s="8"/>
      <c r="F3" s="8"/>
      <c r="G3" s="10"/>
    </row>
    <row r="4" spans="1:57" ht="12.95" customHeight="1" x14ac:dyDescent="0.2">
      <c r="A4" s="11" t="s">
        <v>2</v>
      </c>
      <c r="B4" s="12"/>
      <c r="C4" s="13" t="s">
        <v>3</v>
      </c>
      <c r="D4" s="13"/>
      <c r="E4" s="13"/>
      <c r="F4" s="13" t="s">
        <v>4</v>
      </c>
      <c r="G4" s="14"/>
    </row>
    <row r="5" spans="1:57" ht="12.95" customHeight="1" x14ac:dyDescent="0.2">
      <c r="A5" s="15" t="s">
        <v>73</v>
      </c>
      <c r="B5" s="16"/>
      <c r="C5" s="17" t="s">
        <v>74</v>
      </c>
      <c r="D5" s="18"/>
      <c r="E5" s="18"/>
      <c r="F5" s="13"/>
      <c r="G5" s="14"/>
    </row>
    <row r="6" spans="1:57" ht="12.95" customHeight="1" x14ac:dyDescent="0.2">
      <c r="A6" s="19" t="s">
        <v>6</v>
      </c>
      <c r="B6" s="20"/>
      <c r="C6" s="21" t="s">
        <v>7</v>
      </c>
      <c r="D6" s="21"/>
      <c r="E6" s="21"/>
      <c r="F6" s="22" t="s">
        <v>8</v>
      </c>
      <c r="G6" s="23"/>
    </row>
    <row r="7" spans="1:57" ht="12.95" customHeight="1" x14ac:dyDescent="0.2">
      <c r="A7" s="15" t="s">
        <v>70</v>
      </c>
      <c r="B7" s="16"/>
      <c r="C7" s="17" t="s">
        <v>71</v>
      </c>
      <c r="D7" s="18"/>
      <c r="E7" s="18"/>
      <c r="F7" s="24"/>
      <c r="G7" s="14"/>
    </row>
    <row r="8" spans="1:57" x14ac:dyDescent="0.2">
      <c r="A8" s="19" t="s">
        <v>9</v>
      </c>
      <c r="B8" s="21"/>
      <c r="C8" s="176" t="s">
        <v>192</v>
      </c>
      <c r="D8" s="177"/>
      <c r="E8" s="25" t="s">
        <v>10</v>
      </c>
      <c r="F8" s="26"/>
      <c r="G8" s="27">
        <v>0</v>
      </c>
      <c r="H8" s="28"/>
      <c r="I8" s="28"/>
    </row>
    <row r="9" spans="1:57" x14ac:dyDescent="0.2">
      <c r="A9" s="19" t="s">
        <v>11</v>
      </c>
      <c r="B9" s="21"/>
      <c r="C9" s="176" t="s">
        <v>191</v>
      </c>
      <c r="D9" s="177"/>
      <c r="E9" s="22" t="s">
        <v>12</v>
      </c>
      <c r="F9" s="21"/>
      <c r="G9" s="29">
        <f>IF(PocetMJ=0,,ROUND((F30+F32)/PocetMJ,1))</f>
        <v>0</v>
      </c>
    </row>
    <row r="10" spans="1:57" x14ac:dyDescent="0.2">
      <c r="A10" s="30" t="s">
        <v>13</v>
      </c>
      <c r="B10" s="31"/>
      <c r="C10" s="31"/>
      <c r="D10" s="31"/>
      <c r="E10" s="32" t="s">
        <v>14</v>
      </c>
      <c r="F10" s="31"/>
      <c r="G10" s="33" t="s">
        <v>72</v>
      </c>
    </row>
    <row r="11" spans="1:57" x14ac:dyDescent="0.2">
      <c r="A11" s="11" t="s">
        <v>15</v>
      </c>
      <c r="B11" s="13"/>
      <c r="C11" s="13"/>
      <c r="D11" s="13"/>
      <c r="E11" s="34" t="s">
        <v>16</v>
      </c>
      <c r="F11" s="13"/>
      <c r="G11" s="14"/>
      <c r="BA11" s="35"/>
      <c r="BB11" s="35"/>
      <c r="BC11" s="35"/>
      <c r="BD11" s="35"/>
      <c r="BE11" s="35"/>
    </row>
    <row r="12" spans="1:57" x14ac:dyDescent="0.2">
      <c r="A12" s="11"/>
      <c r="B12" s="13"/>
      <c r="C12" s="13"/>
      <c r="D12" s="13"/>
      <c r="E12" s="178"/>
      <c r="F12" s="179"/>
      <c r="G12" s="180"/>
    </row>
    <row r="13" spans="1:57" ht="28.5" customHeight="1" thickBot="1" x14ac:dyDescent="0.25">
      <c r="A13" s="36" t="s">
        <v>17</v>
      </c>
      <c r="B13" s="37"/>
      <c r="C13" s="37"/>
      <c r="D13" s="37"/>
      <c r="E13" s="38"/>
      <c r="F13" s="38"/>
      <c r="G13" s="39"/>
    </row>
    <row r="14" spans="1:57" ht="17.25" customHeight="1" thickBot="1" x14ac:dyDescent="0.25">
      <c r="A14" s="40" t="s">
        <v>18</v>
      </c>
      <c r="B14" s="41"/>
      <c r="C14" s="42"/>
      <c r="D14" s="43" t="s">
        <v>19</v>
      </c>
      <c r="E14" s="44"/>
      <c r="F14" s="44"/>
      <c r="G14" s="42"/>
    </row>
    <row r="15" spans="1:57" ht="15.95" customHeight="1" x14ac:dyDescent="0.2">
      <c r="A15" s="45"/>
      <c r="B15" s="8" t="s">
        <v>20</v>
      </c>
      <c r="C15" s="46">
        <f>Dodavka</f>
        <v>0</v>
      </c>
      <c r="D15" s="47" t="str">
        <f>Rekapitulace!A18</f>
        <v>Ztížené výrobní podmínky</v>
      </c>
      <c r="E15" s="48"/>
      <c r="F15" s="49"/>
      <c r="G15" s="46">
        <f>Rekapitulace!I18</f>
        <v>0</v>
      </c>
    </row>
    <row r="16" spans="1:57" ht="15.95" customHeight="1" x14ac:dyDescent="0.2">
      <c r="A16" s="45" t="s">
        <v>21</v>
      </c>
      <c r="B16" s="8" t="s">
        <v>22</v>
      </c>
      <c r="C16" s="46">
        <f>Mont</f>
        <v>0</v>
      </c>
      <c r="D16" s="30" t="str">
        <f>Rekapitulace!A19</f>
        <v>Oborová přirážka</v>
      </c>
      <c r="E16" s="50"/>
      <c r="F16" s="51"/>
      <c r="G16" s="46">
        <f>Rekapitulace!I19</f>
        <v>0</v>
      </c>
    </row>
    <row r="17" spans="1:7" ht="15.95" customHeight="1" x14ac:dyDescent="0.2">
      <c r="A17" s="45" t="s">
        <v>23</v>
      </c>
      <c r="B17" s="8" t="s">
        <v>24</v>
      </c>
      <c r="C17" s="46">
        <f>HSV</f>
        <v>0</v>
      </c>
      <c r="D17" s="30" t="str">
        <f>Rekapitulace!A20</f>
        <v>Přesun stavebních kapacit</v>
      </c>
      <c r="E17" s="50"/>
      <c r="F17" s="51"/>
      <c r="G17" s="46">
        <f>Rekapitulace!I20</f>
        <v>0</v>
      </c>
    </row>
    <row r="18" spans="1:7" ht="15.95" customHeight="1" x14ac:dyDescent="0.2">
      <c r="A18" s="52" t="s">
        <v>25</v>
      </c>
      <c r="B18" s="8" t="s">
        <v>26</v>
      </c>
      <c r="C18" s="46">
        <f>PSV</f>
        <v>0</v>
      </c>
      <c r="D18" s="30" t="str">
        <f>Rekapitulace!A21</f>
        <v>Mimostaveništní doprava</v>
      </c>
      <c r="E18" s="50"/>
      <c r="F18" s="51"/>
      <c r="G18" s="46">
        <f>Rekapitulace!I21</f>
        <v>0</v>
      </c>
    </row>
    <row r="19" spans="1:7" ht="15.95" customHeight="1" x14ac:dyDescent="0.2">
      <c r="A19" s="53" t="s">
        <v>27</v>
      </c>
      <c r="B19" s="8"/>
      <c r="C19" s="46">
        <f>SUM(C15:C18)</f>
        <v>0</v>
      </c>
      <c r="D19" s="54" t="str">
        <f>Rekapitulace!A22</f>
        <v>Zařízení staveniště</v>
      </c>
      <c r="E19" s="50"/>
      <c r="F19" s="51"/>
      <c r="G19" s="46">
        <f>Rekapitulace!I22</f>
        <v>0</v>
      </c>
    </row>
    <row r="20" spans="1:7" ht="15.95" customHeight="1" x14ac:dyDescent="0.2">
      <c r="A20" s="53"/>
      <c r="B20" s="8"/>
      <c r="C20" s="46"/>
      <c r="D20" s="30" t="str">
        <f>Rekapitulace!A23</f>
        <v>Provoz investora</v>
      </c>
      <c r="E20" s="50"/>
      <c r="F20" s="51"/>
      <c r="G20" s="46">
        <f>Rekapitulace!I23</f>
        <v>0</v>
      </c>
    </row>
    <row r="21" spans="1:7" ht="15.95" customHeight="1" x14ac:dyDescent="0.2">
      <c r="A21" s="53" t="s">
        <v>28</v>
      </c>
      <c r="B21" s="8"/>
      <c r="C21" s="46">
        <f>HZS</f>
        <v>0</v>
      </c>
      <c r="D21" s="30" t="str">
        <f>Rekapitulace!A24</f>
        <v>Kompletační činnost (IČD)</v>
      </c>
      <c r="E21" s="50"/>
      <c r="F21" s="51"/>
      <c r="G21" s="46">
        <f>Rekapitulace!I24</f>
        <v>0</v>
      </c>
    </row>
    <row r="22" spans="1:7" ht="15.95" customHeight="1" x14ac:dyDescent="0.2">
      <c r="A22" s="11" t="s">
        <v>29</v>
      </c>
      <c r="B22" s="13"/>
      <c r="C22" s="46">
        <f>C19+C21</f>
        <v>0</v>
      </c>
      <c r="D22" s="30" t="s">
        <v>30</v>
      </c>
      <c r="E22" s="50"/>
      <c r="F22" s="51"/>
      <c r="G22" s="46">
        <f>G23-SUM(G15:G21)</f>
        <v>0</v>
      </c>
    </row>
    <row r="23" spans="1:7" ht="15.95" customHeight="1" thickBot="1" x14ac:dyDescent="0.25">
      <c r="A23" s="30" t="s">
        <v>31</v>
      </c>
      <c r="B23" s="31"/>
      <c r="C23" s="55">
        <f>C22+G23</f>
        <v>0</v>
      </c>
      <c r="D23" s="56" t="s">
        <v>32</v>
      </c>
      <c r="E23" s="57"/>
      <c r="F23" s="58"/>
      <c r="G23" s="46">
        <f>VRN</f>
        <v>0</v>
      </c>
    </row>
    <row r="24" spans="1:7" x14ac:dyDescent="0.2">
      <c r="A24" s="59" t="s">
        <v>33</v>
      </c>
      <c r="B24" s="60"/>
      <c r="C24" s="61" t="s">
        <v>34</v>
      </c>
      <c r="D24" s="60"/>
      <c r="E24" s="61" t="s">
        <v>35</v>
      </c>
      <c r="F24" s="60"/>
      <c r="G24" s="62"/>
    </row>
    <row r="25" spans="1:7" x14ac:dyDescent="0.2">
      <c r="A25" s="19"/>
      <c r="B25" s="21"/>
      <c r="C25" s="22" t="s">
        <v>36</v>
      </c>
      <c r="D25" s="21"/>
      <c r="E25" s="22" t="s">
        <v>36</v>
      </c>
      <c r="F25" s="21"/>
      <c r="G25" s="23"/>
    </row>
    <row r="26" spans="1:7" x14ac:dyDescent="0.2">
      <c r="A26" s="11" t="s">
        <v>37</v>
      </c>
      <c r="B26" s="63"/>
      <c r="C26" s="34" t="s">
        <v>37</v>
      </c>
      <c r="D26" s="13"/>
      <c r="E26" s="34" t="s">
        <v>37</v>
      </c>
      <c r="F26" s="13"/>
      <c r="G26" s="14"/>
    </row>
    <row r="27" spans="1:7" x14ac:dyDescent="0.2">
      <c r="A27" s="11"/>
      <c r="B27" s="64"/>
      <c r="C27" s="34" t="s">
        <v>38</v>
      </c>
      <c r="D27" s="13"/>
      <c r="E27" s="34" t="s">
        <v>39</v>
      </c>
      <c r="F27" s="13"/>
      <c r="G27" s="14"/>
    </row>
    <row r="28" spans="1:7" x14ac:dyDescent="0.2">
      <c r="A28" s="11"/>
      <c r="B28" s="13"/>
      <c r="C28" s="34"/>
      <c r="D28" s="13"/>
      <c r="E28" s="34"/>
      <c r="F28" s="13"/>
      <c r="G28" s="14"/>
    </row>
    <row r="29" spans="1:7" ht="97.5" customHeight="1" x14ac:dyDescent="0.2">
      <c r="A29" s="11"/>
      <c r="B29" s="13"/>
      <c r="C29" s="34"/>
      <c r="D29" s="13"/>
      <c r="E29" s="34"/>
      <c r="F29" s="13"/>
      <c r="G29" s="14"/>
    </row>
    <row r="30" spans="1:7" x14ac:dyDescent="0.2">
      <c r="A30" s="19" t="s">
        <v>40</v>
      </c>
      <c r="B30" s="21"/>
      <c r="C30" s="65">
        <v>0</v>
      </c>
      <c r="D30" s="21" t="s">
        <v>41</v>
      </c>
      <c r="E30" s="22"/>
      <c r="F30" s="66">
        <f>ROUND(C23-F32,0)</f>
        <v>0</v>
      </c>
      <c r="G30" s="23"/>
    </row>
    <row r="31" spans="1:7" x14ac:dyDescent="0.2">
      <c r="A31" s="19" t="s">
        <v>42</v>
      </c>
      <c r="B31" s="21"/>
      <c r="C31" s="65">
        <f>SazbaDPH1</f>
        <v>0</v>
      </c>
      <c r="D31" s="21" t="s">
        <v>41</v>
      </c>
      <c r="E31" s="22"/>
      <c r="F31" s="67">
        <f>ROUND(PRODUCT(F30,C31/100),1)</f>
        <v>0</v>
      </c>
      <c r="G31" s="33"/>
    </row>
    <row r="32" spans="1:7" x14ac:dyDescent="0.2">
      <c r="A32" s="19" t="s">
        <v>40</v>
      </c>
      <c r="B32" s="21"/>
      <c r="C32" s="65">
        <v>0</v>
      </c>
      <c r="D32" s="21" t="s">
        <v>41</v>
      </c>
      <c r="E32" s="22"/>
      <c r="F32" s="66">
        <v>0</v>
      </c>
      <c r="G32" s="23"/>
    </row>
    <row r="33" spans="1:8" x14ac:dyDescent="0.2">
      <c r="A33" s="19" t="s">
        <v>42</v>
      </c>
      <c r="B33" s="21"/>
      <c r="C33" s="65">
        <f>SazbaDPH2</f>
        <v>0</v>
      </c>
      <c r="D33" s="21" t="s">
        <v>41</v>
      </c>
      <c r="E33" s="22"/>
      <c r="F33" s="67">
        <f>ROUND(PRODUCT(F32,C33/100),1)</f>
        <v>0</v>
      </c>
      <c r="G33" s="33"/>
    </row>
    <row r="34" spans="1:8" s="73" customFormat="1" ht="19.5" customHeight="1" thickBot="1" x14ac:dyDescent="0.3">
      <c r="A34" s="68" t="s">
        <v>43</v>
      </c>
      <c r="B34" s="69"/>
      <c r="C34" s="69"/>
      <c r="D34" s="69"/>
      <c r="E34" s="70"/>
      <c r="F34" s="71">
        <f>CEILING(SUM(F30:F33),1)</f>
        <v>0</v>
      </c>
      <c r="G34" s="72"/>
    </row>
    <row r="36" spans="1:8" x14ac:dyDescent="0.2">
      <c r="A36" s="74" t="s">
        <v>44</v>
      </c>
      <c r="B36" s="74"/>
      <c r="C36" s="74"/>
      <c r="D36" s="74"/>
      <c r="E36" s="74"/>
      <c r="F36" s="74"/>
      <c r="G36" s="74"/>
      <c r="H36" t="s">
        <v>5</v>
      </c>
    </row>
    <row r="37" spans="1:8" ht="14.25" customHeight="1" x14ac:dyDescent="0.2">
      <c r="A37" s="74"/>
      <c r="B37" s="181"/>
      <c r="C37" s="181"/>
      <c r="D37" s="181"/>
      <c r="E37" s="181"/>
      <c r="F37" s="181"/>
      <c r="G37" s="181"/>
      <c r="H37" t="s">
        <v>5</v>
      </c>
    </row>
    <row r="38" spans="1:8" ht="12.75" customHeight="1" x14ac:dyDescent="0.2">
      <c r="A38" s="75"/>
      <c r="B38" s="181"/>
      <c r="C38" s="181"/>
      <c r="D38" s="181"/>
      <c r="E38" s="181"/>
      <c r="F38" s="181"/>
      <c r="G38" s="181"/>
      <c r="H38" t="s">
        <v>5</v>
      </c>
    </row>
    <row r="39" spans="1:8" x14ac:dyDescent="0.2">
      <c r="A39" s="75"/>
      <c r="B39" s="181"/>
      <c r="C39" s="181"/>
      <c r="D39" s="181"/>
      <c r="E39" s="181"/>
      <c r="F39" s="181"/>
      <c r="G39" s="181"/>
      <c r="H39" t="s">
        <v>5</v>
      </c>
    </row>
    <row r="40" spans="1:8" x14ac:dyDescent="0.2">
      <c r="A40" s="75"/>
      <c r="B40" s="181"/>
      <c r="C40" s="181"/>
      <c r="D40" s="181"/>
      <c r="E40" s="181"/>
      <c r="F40" s="181"/>
      <c r="G40" s="181"/>
      <c r="H40" t="s">
        <v>5</v>
      </c>
    </row>
    <row r="41" spans="1:8" x14ac:dyDescent="0.2">
      <c r="A41" s="75"/>
      <c r="B41" s="181"/>
      <c r="C41" s="181"/>
      <c r="D41" s="181"/>
      <c r="E41" s="181"/>
      <c r="F41" s="181"/>
      <c r="G41" s="181"/>
      <c r="H41" t="s">
        <v>5</v>
      </c>
    </row>
    <row r="42" spans="1:8" x14ac:dyDescent="0.2">
      <c r="A42" s="75"/>
      <c r="B42" s="181"/>
      <c r="C42" s="181"/>
      <c r="D42" s="181"/>
      <c r="E42" s="181"/>
      <c r="F42" s="181"/>
      <c r="G42" s="181"/>
      <c r="H42" t="s">
        <v>5</v>
      </c>
    </row>
    <row r="43" spans="1:8" x14ac:dyDescent="0.2">
      <c r="A43" s="75"/>
      <c r="B43" s="181"/>
      <c r="C43" s="181"/>
      <c r="D43" s="181"/>
      <c r="E43" s="181"/>
      <c r="F43" s="181"/>
      <c r="G43" s="181"/>
      <c r="H43" t="s">
        <v>5</v>
      </c>
    </row>
    <row r="44" spans="1:8" x14ac:dyDescent="0.2">
      <c r="A44" s="75"/>
      <c r="B44" s="181"/>
      <c r="C44" s="181"/>
      <c r="D44" s="181"/>
      <c r="E44" s="181"/>
      <c r="F44" s="181"/>
      <c r="G44" s="181"/>
      <c r="H44" t="s">
        <v>5</v>
      </c>
    </row>
    <row r="45" spans="1:8" x14ac:dyDescent="0.2">
      <c r="A45" s="75"/>
      <c r="B45" s="181"/>
      <c r="C45" s="181"/>
      <c r="D45" s="181"/>
      <c r="E45" s="181"/>
      <c r="F45" s="181"/>
      <c r="G45" s="181"/>
      <c r="H45" t="s">
        <v>5</v>
      </c>
    </row>
    <row r="46" spans="1:8" x14ac:dyDescent="0.2">
      <c r="B46" s="175"/>
      <c r="C46" s="175"/>
      <c r="D46" s="175"/>
      <c r="E46" s="175"/>
      <c r="F46" s="175"/>
      <c r="G46" s="175"/>
    </row>
    <row r="47" spans="1:8" x14ac:dyDescent="0.2">
      <c r="B47" s="175"/>
      <c r="C47" s="175"/>
      <c r="D47" s="175"/>
      <c r="E47" s="175"/>
      <c r="F47" s="175"/>
      <c r="G47" s="175"/>
    </row>
    <row r="48" spans="1:8" x14ac:dyDescent="0.2">
      <c r="B48" s="175"/>
      <c r="C48" s="175"/>
      <c r="D48" s="175"/>
      <c r="E48" s="175"/>
      <c r="F48" s="175"/>
      <c r="G48" s="175"/>
    </row>
    <row r="49" spans="2:7" x14ac:dyDescent="0.2">
      <c r="B49" s="175"/>
      <c r="C49" s="175"/>
      <c r="D49" s="175"/>
      <c r="E49" s="175"/>
      <c r="F49" s="175"/>
      <c r="G49" s="175"/>
    </row>
    <row r="50" spans="2:7" x14ac:dyDescent="0.2">
      <c r="B50" s="175"/>
      <c r="C50" s="175"/>
      <c r="D50" s="175"/>
      <c r="E50" s="175"/>
      <c r="F50" s="175"/>
      <c r="G50" s="175"/>
    </row>
    <row r="51" spans="2:7" x14ac:dyDescent="0.2">
      <c r="B51" s="175"/>
      <c r="C51" s="175"/>
      <c r="D51" s="175"/>
      <c r="E51" s="175"/>
      <c r="F51" s="175"/>
      <c r="G51" s="175"/>
    </row>
    <row r="52" spans="2:7" x14ac:dyDescent="0.2">
      <c r="B52" s="175"/>
      <c r="C52" s="175"/>
      <c r="D52" s="175"/>
      <c r="E52" s="175"/>
      <c r="F52" s="175"/>
      <c r="G52" s="175"/>
    </row>
    <row r="53" spans="2:7" x14ac:dyDescent="0.2">
      <c r="B53" s="175"/>
      <c r="C53" s="175"/>
      <c r="D53" s="175"/>
      <c r="E53" s="175"/>
      <c r="F53" s="175"/>
      <c r="G53" s="175"/>
    </row>
    <row r="54" spans="2:7" x14ac:dyDescent="0.2">
      <c r="B54" s="175"/>
      <c r="C54" s="175"/>
      <c r="D54" s="175"/>
      <c r="E54" s="175"/>
      <c r="F54" s="175"/>
      <c r="G54" s="175"/>
    </row>
    <row r="55" spans="2:7" x14ac:dyDescent="0.2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8:D8"/>
    <mergeCell ref="C9:D9"/>
    <mergeCell ref="E12:G12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7"/>
  <sheetViews>
    <sheetView workbookViewId="0">
      <selection activeCell="H26" sqref="H26:I26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2" t="s">
        <v>6</v>
      </c>
      <c r="B1" s="183"/>
      <c r="C1" s="76" t="str">
        <f>CONCATENATE(cislostavby," ",nazevstavby)</f>
        <v>367P ZOO Ostrava - Voliera Kondora</v>
      </c>
      <c r="D1" s="77"/>
      <c r="E1" s="78"/>
      <c r="F1" s="77"/>
      <c r="G1" s="79" t="s">
        <v>45</v>
      </c>
      <c r="H1" s="80">
        <v>1</v>
      </c>
      <c r="I1" s="81"/>
    </row>
    <row r="2" spans="1:57" ht="13.5" thickBot="1" x14ac:dyDescent="0.25">
      <c r="A2" s="184" t="s">
        <v>2</v>
      </c>
      <c r="B2" s="185"/>
      <c r="C2" s="82" t="str">
        <f>CONCATENATE(cisloobjektu," ",nazevobjektu)</f>
        <v>SO01 Voliera kondora</v>
      </c>
      <c r="D2" s="83"/>
      <c r="E2" s="84"/>
      <c r="F2" s="83"/>
      <c r="G2" s="186" t="s">
        <v>75</v>
      </c>
      <c r="H2" s="187"/>
      <c r="I2" s="188"/>
    </row>
    <row r="3" spans="1:57" ht="13.5" thickTop="1" x14ac:dyDescent="0.2">
      <c r="F3" s="13"/>
    </row>
    <row r="4" spans="1:57" ht="19.5" customHeight="1" x14ac:dyDescent="0.25">
      <c r="A4" s="85" t="s">
        <v>46</v>
      </c>
      <c r="B4" s="86"/>
      <c r="C4" s="86"/>
      <c r="D4" s="86"/>
      <c r="E4" s="87"/>
      <c r="F4" s="86"/>
      <c r="G4" s="86"/>
      <c r="H4" s="86"/>
      <c r="I4" s="86"/>
    </row>
    <row r="5" spans="1:57" ht="13.5" thickBot="1" x14ac:dyDescent="0.25"/>
    <row r="6" spans="1:57" s="13" customFormat="1" ht="13.5" thickBot="1" x14ac:dyDescent="0.25">
      <c r="A6" s="88"/>
      <c r="B6" s="89" t="s">
        <v>47</v>
      </c>
      <c r="C6" s="89"/>
      <c r="D6" s="90"/>
      <c r="E6" s="91" t="s">
        <v>48</v>
      </c>
      <c r="F6" s="92" t="s">
        <v>49</v>
      </c>
      <c r="G6" s="92" t="s">
        <v>50</v>
      </c>
      <c r="H6" s="92" t="s">
        <v>51</v>
      </c>
      <c r="I6" s="93" t="s">
        <v>28</v>
      </c>
    </row>
    <row r="7" spans="1:57" s="13" customFormat="1" x14ac:dyDescent="0.2">
      <c r="A7" s="171" t="str">
        <f>Položky!B7</f>
        <v>M0041</v>
      </c>
      <c r="B7" s="94" t="str">
        <f>Položky!C7</f>
        <v>ELEKTROINSTALACE</v>
      </c>
      <c r="D7" s="95"/>
      <c r="E7" s="172">
        <f>Položky!BA21</f>
        <v>0</v>
      </c>
      <c r="F7" s="173">
        <f>Položky!BB21</f>
        <v>0</v>
      </c>
      <c r="G7" s="173">
        <f>Položky!BC21</f>
        <v>0</v>
      </c>
      <c r="H7" s="173">
        <f>Položky!BD21</f>
        <v>0</v>
      </c>
      <c r="I7" s="174">
        <f>Položky!BE21</f>
        <v>0</v>
      </c>
    </row>
    <row r="8" spans="1:57" s="13" customFormat="1" x14ac:dyDescent="0.2">
      <c r="A8" s="171" t="str">
        <f>Položky!B22</f>
        <v>M0042</v>
      </c>
      <c r="B8" s="94" t="str">
        <f>Položky!C22</f>
        <v>ELEKTROINSTALACE-MATERIÁL</v>
      </c>
      <c r="D8" s="95"/>
      <c r="E8" s="172">
        <f>Položky!BA35</f>
        <v>0</v>
      </c>
      <c r="F8" s="173">
        <f>Položky!BB35</f>
        <v>0</v>
      </c>
      <c r="G8" s="173">
        <f>Položky!BC35</f>
        <v>0</v>
      </c>
      <c r="H8" s="173">
        <f>Položky!BD35</f>
        <v>0</v>
      </c>
      <c r="I8" s="174">
        <f>Položky!BE35</f>
        <v>0</v>
      </c>
    </row>
    <row r="9" spans="1:57" s="13" customFormat="1" x14ac:dyDescent="0.2">
      <c r="A9" s="171" t="str">
        <f>Položky!B36</f>
        <v>M0101</v>
      </c>
      <c r="B9" s="94" t="str">
        <f>Položky!C36</f>
        <v>BLESKOSVOD</v>
      </c>
      <c r="D9" s="95"/>
      <c r="E9" s="172">
        <f>Položky!BA45</f>
        <v>0</v>
      </c>
      <c r="F9" s="173">
        <f>Položky!BB45</f>
        <v>0</v>
      </c>
      <c r="G9" s="173">
        <f>Položky!BC45</f>
        <v>0</v>
      </c>
      <c r="H9" s="173">
        <f>Položky!BD45</f>
        <v>0</v>
      </c>
      <c r="I9" s="174">
        <f>Položky!BE45</f>
        <v>0</v>
      </c>
    </row>
    <row r="10" spans="1:57" s="13" customFormat="1" x14ac:dyDescent="0.2">
      <c r="A10" s="171" t="str">
        <f>Položky!B46</f>
        <v>M0102</v>
      </c>
      <c r="B10" s="94" t="str">
        <f>Položky!C46</f>
        <v>BLESKOSVOD-MATERIÁL</v>
      </c>
      <c r="D10" s="95"/>
      <c r="E10" s="172">
        <f>Položky!BA52</f>
        <v>0</v>
      </c>
      <c r="F10" s="173">
        <f>Položky!BB52</f>
        <v>0</v>
      </c>
      <c r="G10" s="173">
        <f>Položky!BC52</f>
        <v>0</v>
      </c>
      <c r="H10" s="173">
        <f>Položky!BD52</f>
        <v>0</v>
      </c>
      <c r="I10" s="174">
        <f>Položky!BE52</f>
        <v>0</v>
      </c>
    </row>
    <row r="11" spans="1:57" s="13" customFormat="1" x14ac:dyDescent="0.2">
      <c r="A11" s="171" t="str">
        <f>Položky!B53</f>
        <v>M0231</v>
      </c>
      <c r="B11" s="94" t="str">
        <f>Položky!C53</f>
        <v>HZS</v>
      </c>
      <c r="D11" s="95"/>
      <c r="E11" s="172">
        <f>Položky!BA56</f>
        <v>0</v>
      </c>
      <c r="F11" s="173">
        <f>Položky!BB56</f>
        <v>0</v>
      </c>
      <c r="G11" s="173">
        <f>Položky!BC56</f>
        <v>0</v>
      </c>
      <c r="H11" s="173">
        <f>Položky!BD56</f>
        <v>0</v>
      </c>
      <c r="I11" s="174">
        <f>Položky!BE56</f>
        <v>0</v>
      </c>
    </row>
    <row r="12" spans="1:57" s="13" customFormat="1" ht="13.5" thickBot="1" x14ac:dyDescent="0.25">
      <c r="A12" s="171" t="str">
        <f>Položky!B57</f>
        <v>MA32</v>
      </c>
      <c r="B12" s="94" t="str">
        <f>Položky!C57</f>
        <v>Přípravné a pomocné práce</v>
      </c>
      <c r="D12" s="95"/>
      <c r="E12" s="172">
        <f>Položky!BA63</f>
        <v>0</v>
      </c>
      <c r="F12" s="173">
        <f>Položky!BB63</f>
        <v>0</v>
      </c>
      <c r="G12" s="173">
        <f>Položky!BC63</f>
        <v>0</v>
      </c>
      <c r="H12" s="173">
        <f>Položky!BD63</f>
        <v>0</v>
      </c>
      <c r="I12" s="174">
        <f>Položky!BE63</f>
        <v>0</v>
      </c>
    </row>
    <row r="13" spans="1:57" s="102" customFormat="1" ht="13.5" thickBot="1" x14ac:dyDescent="0.25">
      <c r="A13" s="96"/>
      <c r="B13" s="97" t="s">
        <v>52</v>
      </c>
      <c r="C13" s="97"/>
      <c r="D13" s="98"/>
      <c r="E13" s="99">
        <f>SUM(E7:E12)</f>
        <v>0</v>
      </c>
      <c r="F13" s="100">
        <f>SUM(F7:F12)</f>
        <v>0</v>
      </c>
      <c r="G13" s="100">
        <f>SUM(G7:G12)</f>
        <v>0</v>
      </c>
      <c r="H13" s="100">
        <f>SUM(H7:H12)</f>
        <v>0</v>
      </c>
      <c r="I13" s="101">
        <f>SUM(I7:I12)</f>
        <v>0</v>
      </c>
    </row>
    <row r="14" spans="1:57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57" ht="19.5" customHeight="1" x14ac:dyDescent="0.25">
      <c r="A15" s="86" t="s">
        <v>53</v>
      </c>
      <c r="B15" s="86"/>
      <c r="C15" s="86"/>
      <c r="D15" s="86"/>
      <c r="E15" s="86"/>
      <c r="F15" s="86"/>
      <c r="G15" s="103"/>
      <c r="H15" s="86"/>
      <c r="I15" s="86"/>
      <c r="BA15" s="35"/>
      <c r="BB15" s="35"/>
      <c r="BC15" s="35"/>
      <c r="BD15" s="35"/>
      <c r="BE15" s="35"/>
    </row>
    <row r="16" spans="1:57" ht="13.5" thickBot="1" x14ac:dyDescent="0.25"/>
    <row r="17" spans="1:53" x14ac:dyDescent="0.2">
      <c r="A17" s="104" t="s">
        <v>54</v>
      </c>
      <c r="B17" s="105"/>
      <c r="C17" s="105"/>
      <c r="D17" s="106"/>
      <c r="E17" s="107" t="s">
        <v>55</v>
      </c>
      <c r="F17" s="108" t="s">
        <v>56</v>
      </c>
      <c r="G17" s="109" t="s">
        <v>57</v>
      </c>
      <c r="H17" s="110"/>
      <c r="I17" s="111" t="s">
        <v>55</v>
      </c>
    </row>
    <row r="18" spans="1:53" x14ac:dyDescent="0.2">
      <c r="A18" s="112" t="s">
        <v>183</v>
      </c>
      <c r="B18" s="113"/>
      <c r="C18" s="113"/>
      <c r="D18" s="114"/>
      <c r="E18" s="115">
        <v>0</v>
      </c>
      <c r="F18" s="116">
        <v>0</v>
      </c>
      <c r="G18" s="117">
        <f t="shared" ref="G18:G25" si="0">CHOOSE(BA18+1,HSV+PSV,HSV+PSV+Mont,HSV+PSV+Dodavka+Mont,HSV,PSV,Mont,Dodavka,Mont+Dodavka,0)</f>
        <v>0</v>
      </c>
      <c r="H18" s="118"/>
      <c r="I18" s="119">
        <f t="shared" ref="I18:I25" si="1">E18+F18*G18/100</f>
        <v>0</v>
      </c>
      <c r="BA18">
        <v>0</v>
      </c>
    </row>
    <row r="19" spans="1:53" x14ac:dyDescent="0.2">
      <c r="A19" s="112" t="s">
        <v>184</v>
      </c>
      <c r="B19" s="113"/>
      <c r="C19" s="113"/>
      <c r="D19" s="114"/>
      <c r="E19" s="115">
        <v>0</v>
      </c>
      <c r="F19" s="116">
        <v>3</v>
      </c>
      <c r="G19" s="117">
        <f t="shared" si="0"/>
        <v>0</v>
      </c>
      <c r="H19" s="118"/>
      <c r="I19" s="119">
        <f t="shared" si="1"/>
        <v>0</v>
      </c>
      <c r="BA19">
        <v>0</v>
      </c>
    </row>
    <row r="20" spans="1:53" x14ac:dyDescent="0.2">
      <c r="A20" s="112" t="s">
        <v>185</v>
      </c>
      <c r="B20" s="113"/>
      <c r="C20" s="113"/>
      <c r="D20" s="114"/>
      <c r="E20" s="115">
        <v>0</v>
      </c>
      <c r="F20" s="116">
        <v>2</v>
      </c>
      <c r="G20" s="117">
        <f t="shared" si="0"/>
        <v>0</v>
      </c>
      <c r="H20" s="118"/>
      <c r="I20" s="119">
        <f t="shared" si="1"/>
        <v>0</v>
      </c>
      <c r="BA20">
        <v>0</v>
      </c>
    </row>
    <row r="21" spans="1:53" x14ac:dyDescent="0.2">
      <c r="A21" s="112" t="s">
        <v>186</v>
      </c>
      <c r="B21" s="113"/>
      <c r="C21" s="113"/>
      <c r="D21" s="114"/>
      <c r="E21" s="115">
        <v>0</v>
      </c>
      <c r="F21" s="116">
        <v>4</v>
      </c>
      <c r="G21" s="117">
        <f t="shared" si="0"/>
        <v>0</v>
      </c>
      <c r="H21" s="118"/>
      <c r="I21" s="119">
        <f t="shared" si="1"/>
        <v>0</v>
      </c>
      <c r="BA21">
        <v>0</v>
      </c>
    </row>
    <row r="22" spans="1:53" x14ac:dyDescent="0.2">
      <c r="A22" s="112" t="s">
        <v>187</v>
      </c>
      <c r="B22" s="113"/>
      <c r="C22" s="113"/>
      <c r="D22" s="114"/>
      <c r="E22" s="115">
        <v>0</v>
      </c>
      <c r="F22" s="116">
        <v>0</v>
      </c>
      <c r="G22" s="117">
        <f t="shared" si="0"/>
        <v>0</v>
      </c>
      <c r="H22" s="118"/>
      <c r="I22" s="119">
        <f t="shared" si="1"/>
        <v>0</v>
      </c>
      <c r="BA22">
        <v>1</v>
      </c>
    </row>
    <row r="23" spans="1:53" x14ac:dyDescent="0.2">
      <c r="A23" s="112" t="s">
        <v>188</v>
      </c>
      <c r="B23" s="113"/>
      <c r="C23" s="113"/>
      <c r="D23" s="114"/>
      <c r="E23" s="115">
        <v>0</v>
      </c>
      <c r="F23" s="116">
        <v>0</v>
      </c>
      <c r="G23" s="117">
        <f t="shared" si="0"/>
        <v>0</v>
      </c>
      <c r="H23" s="118"/>
      <c r="I23" s="119">
        <f t="shared" si="1"/>
        <v>0</v>
      </c>
      <c r="BA23">
        <v>1</v>
      </c>
    </row>
    <row r="24" spans="1:53" x14ac:dyDescent="0.2">
      <c r="A24" s="112" t="s">
        <v>189</v>
      </c>
      <c r="B24" s="113"/>
      <c r="C24" s="113"/>
      <c r="D24" s="114"/>
      <c r="E24" s="115">
        <v>0</v>
      </c>
      <c r="F24" s="116">
        <v>3</v>
      </c>
      <c r="G24" s="117">
        <f t="shared" si="0"/>
        <v>0</v>
      </c>
      <c r="H24" s="118"/>
      <c r="I24" s="119">
        <f t="shared" si="1"/>
        <v>0</v>
      </c>
      <c r="BA24">
        <v>2</v>
      </c>
    </row>
    <row r="25" spans="1:53" x14ac:dyDescent="0.2">
      <c r="A25" s="112" t="s">
        <v>190</v>
      </c>
      <c r="B25" s="113"/>
      <c r="C25" s="113"/>
      <c r="D25" s="114"/>
      <c r="E25" s="115">
        <v>0</v>
      </c>
      <c r="F25" s="116">
        <v>0</v>
      </c>
      <c r="G25" s="117">
        <f t="shared" si="0"/>
        <v>0</v>
      </c>
      <c r="H25" s="118"/>
      <c r="I25" s="119">
        <f t="shared" si="1"/>
        <v>0</v>
      </c>
      <c r="BA25">
        <v>2</v>
      </c>
    </row>
    <row r="26" spans="1:53" ht="13.5" thickBot="1" x14ac:dyDescent="0.25">
      <c r="A26" s="120"/>
      <c r="B26" s="121" t="s">
        <v>58</v>
      </c>
      <c r="C26" s="122"/>
      <c r="D26" s="123"/>
      <c r="E26" s="124"/>
      <c r="F26" s="125"/>
      <c r="G26" s="125"/>
      <c r="H26" s="189">
        <f>SUM(I18:I25)</f>
        <v>0</v>
      </c>
      <c r="I26" s="190"/>
    </row>
    <row r="28" spans="1:53" x14ac:dyDescent="0.2">
      <c r="B28" s="102"/>
      <c r="F28" s="126"/>
      <c r="G28" s="127"/>
      <c r="H28" s="127"/>
      <c r="I28" s="128"/>
    </row>
    <row r="29" spans="1:53" x14ac:dyDescent="0.2">
      <c r="F29" s="126"/>
      <c r="G29" s="127"/>
      <c r="H29" s="127"/>
      <c r="I29" s="128"/>
    </row>
    <row r="30" spans="1:53" x14ac:dyDescent="0.2">
      <c r="F30" s="126"/>
      <c r="G30" s="127"/>
      <c r="H30" s="127"/>
      <c r="I30" s="128"/>
    </row>
    <row r="31" spans="1:53" x14ac:dyDescent="0.2">
      <c r="F31" s="126"/>
      <c r="G31" s="127"/>
      <c r="H31" s="127"/>
      <c r="I31" s="128"/>
    </row>
    <row r="32" spans="1:53" x14ac:dyDescent="0.2">
      <c r="F32" s="126"/>
      <c r="G32" s="127"/>
      <c r="H32" s="127"/>
      <c r="I32" s="128"/>
    </row>
    <row r="33" spans="6:9" x14ac:dyDescent="0.2">
      <c r="F33" s="126"/>
      <c r="G33" s="127"/>
      <c r="H33" s="127"/>
      <c r="I33" s="128"/>
    </row>
    <row r="34" spans="6:9" x14ac:dyDescent="0.2">
      <c r="F34" s="126"/>
      <c r="G34" s="127"/>
      <c r="H34" s="127"/>
      <c r="I34" s="128"/>
    </row>
    <row r="35" spans="6:9" x14ac:dyDescent="0.2">
      <c r="F35" s="126"/>
      <c r="G35" s="127"/>
      <c r="H35" s="127"/>
      <c r="I35" s="128"/>
    </row>
    <row r="36" spans="6:9" x14ac:dyDescent="0.2">
      <c r="F36" s="126"/>
      <c r="G36" s="127"/>
      <c r="H36" s="127"/>
      <c r="I36" s="128"/>
    </row>
    <row r="37" spans="6:9" x14ac:dyDescent="0.2">
      <c r="F37" s="126"/>
      <c r="G37" s="127"/>
      <c r="H37" s="127"/>
      <c r="I37" s="128"/>
    </row>
    <row r="38" spans="6:9" x14ac:dyDescent="0.2">
      <c r="F38" s="126"/>
      <c r="G38" s="127"/>
      <c r="H38" s="127"/>
      <c r="I38" s="128"/>
    </row>
    <row r="39" spans="6:9" x14ac:dyDescent="0.2">
      <c r="F39" s="126"/>
      <c r="G39" s="127"/>
      <c r="H39" s="127"/>
      <c r="I39" s="128"/>
    </row>
    <row r="40" spans="6:9" x14ac:dyDescent="0.2">
      <c r="F40" s="126"/>
      <c r="G40" s="127"/>
      <c r="H40" s="127"/>
      <c r="I40" s="128"/>
    </row>
    <row r="41" spans="6:9" x14ac:dyDescent="0.2">
      <c r="F41" s="126"/>
      <c r="G41" s="127"/>
      <c r="H41" s="127"/>
      <c r="I41" s="128"/>
    </row>
    <row r="42" spans="6:9" x14ac:dyDescent="0.2">
      <c r="F42" s="126"/>
      <c r="G42" s="127"/>
      <c r="H42" s="127"/>
      <c r="I42" s="128"/>
    </row>
    <row r="43" spans="6:9" x14ac:dyDescent="0.2">
      <c r="F43" s="126"/>
      <c r="G43" s="127"/>
      <c r="H43" s="127"/>
      <c r="I43" s="128"/>
    </row>
    <row r="44" spans="6:9" x14ac:dyDescent="0.2">
      <c r="F44" s="126"/>
      <c r="G44" s="127"/>
      <c r="H44" s="127"/>
      <c r="I44" s="128"/>
    </row>
    <row r="45" spans="6:9" x14ac:dyDescent="0.2">
      <c r="F45" s="126"/>
      <c r="G45" s="127"/>
      <c r="H45" s="127"/>
      <c r="I45" s="128"/>
    </row>
    <row r="46" spans="6:9" x14ac:dyDescent="0.2">
      <c r="F46" s="126"/>
      <c r="G46" s="127"/>
      <c r="H46" s="127"/>
      <c r="I46" s="128"/>
    </row>
    <row r="47" spans="6:9" x14ac:dyDescent="0.2">
      <c r="F47" s="126"/>
      <c r="G47" s="127"/>
      <c r="H47" s="127"/>
      <c r="I47" s="128"/>
    </row>
    <row r="48" spans="6:9" x14ac:dyDescent="0.2">
      <c r="F48" s="126"/>
      <c r="G48" s="127"/>
      <c r="H48" s="127"/>
      <c r="I48" s="128"/>
    </row>
    <row r="49" spans="6:9" x14ac:dyDescent="0.2">
      <c r="F49" s="126"/>
      <c r="G49" s="127"/>
      <c r="H49" s="127"/>
      <c r="I49" s="128"/>
    </row>
    <row r="50" spans="6:9" x14ac:dyDescent="0.2">
      <c r="F50" s="126"/>
      <c r="G50" s="127"/>
      <c r="H50" s="127"/>
      <c r="I50" s="128"/>
    </row>
    <row r="51" spans="6:9" x14ac:dyDescent="0.2">
      <c r="F51" s="126"/>
      <c r="G51" s="127"/>
      <c r="H51" s="127"/>
      <c r="I51" s="128"/>
    </row>
    <row r="52" spans="6:9" x14ac:dyDescent="0.2">
      <c r="F52" s="126"/>
      <c r="G52" s="127"/>
      <c r="H52" s="127"/>
      <c r="I52" s="128"/>
    </row>
    <row r="53" spans="6:9" x14ac:dyDescent="0.2">
      <c r="F53" s="126"/>
      <c r="G53" s="127"/>
      <c r="H53" s="127"/>
      <c r="I53" s="128"/>
    </row>
    <row r="54" spans="6:9" x14ac:dyDescent="0.2">
      <c r="F54" s="126"/>
      <c r="G54" s="127"/>
      <c r="H54" s="127"/>
      <c r="I54" s="128"/>
    </row>
    <row r="55" spans="6:9" x14ac:dyDescent="0.2">
      <c r="F55" s="126"/>
      <c r="G55" s="127"/>
      <c r="H55" s="127"/>
      <c r="I55" s="128"/>
    </row>
    <row r="56" spans="6:9" x14ac:dyDescent="0.2">
      <c r="F56" s="126"/>
      <c r="G56" s="127"/>
      <c r="H56" s="127"/>
      <c r="I56" s="128"/>
    </row>
    <row r="57" spans="6:9" x14ac:dyDescent="0.2">
      <c r="F57" s="126"/>
      <c r="G57" s="127"/>
      <c r="H57" s="127"/>
      <c r="I57" s="128"/>
    </row>
    <row r="58" spans="6:9" x14ac:dyDescent="0.2">
      <c r="F58" s="126"/>
      <c r="G58" s="127"/>
      <c r="H58" s="127"/>
      <c r="I58" s="128"/>
    </row>
    <row r="59" spans="6:9" x14ac:dyDescent="0.2">
      <c r="F59" s="126"/>
      <c r="G59" s="127"/>
      <c r="H59" s="127"/>
      <c r="I59" s="128"/>
    </row>
    <row r="60" spans="6:9" x14ac:dyDescent="0.2">
      <c r="F60" s="126"/>
      <c r="G60" s="127"/>
      <c r="H60" s="127"/>
      <c r="I60" s="128"/>
    </row>
    <row r="61" spans="6:9" x14ac:dyDescent="0.2">
      <c r="F61" s="126"/>
      <c r="G61" s="127"/>
      <c r="H61" s="127"/>
      <c r="I61" s="128"/>
    </row>
    <row r="62" spans="6:9" x14ac:dyDescent="0.2">
      <c r="F62" s="126"/>
      <c r="G62" s="127"/>
      <c r="H62" s="127"/>
      <c r="I62" s="128"/>
    </row>
    <row r="63" spans="6:9" x14ac:dyDescent="0.2">
      <c r="F63" s="126"/>
      <c r="G63" s="127"/>
      <c r="H63" s="127"/>
      <c r="I63" s="128"/>
    </row>
    <row r="64" spans="6:9" x14ac:dyDescent="0.2">
      <c r="F64" s="126"/>
      <c r="G64" s="127"/>
      <c r="H64" s="127"/>
      <c r="I64" s="128"/>
    </row>
    <row r="65" spans="6:9" x14ac:dyDescent="0.2">
      <c r="F65" s="126"/>
      <c r="G65" s="127"/>
      <c r="H65" s="127"/>
      <c r="I65" s="128"/>
    </row>
    <row r="66" spans="6:9" x14ac:dyDescent="0.2">
      <c r="F66" s="126"/>
      <c r="G66" s="127"/>
      <c r="H66" s="127"/>
      <c r="I66" s="128"/>
    </row>
    <row r="67" spans="6:9" x14ac:dyDescent="0.2">
      <c r="F67" s="126"/>
      <c r="G67" s="127"/>
      <c r="H67" s="127"/>
      <c r="I67" s="128"/>
    </row>
    <row r="68" spans="6:9" x14ac:dyDescent="0.2">
      <c r="F68" s="126"/>
      <c r="G68" s="127"/>
      <c r="H68" s="127"/>
      <c r="I68" s="128"/>
    </row>
    <row r="69" spans="6:9" x14ac:dyDescent="0.2">
      <c r="F69" s="126"/>
      <c r="G69" s="127"/>
      <c r="H69" s="127"/>
      <c r="I69" s="128"/>
    </row>
    <row r="70" spans="6:9" x14ac:dyDescent="0.2">
      <c r="F70" s="126"/>
      <c r="G70" s="127"/>
      <c r="H70" s="127"/>
      <c r="I70" s="128"/>
    </row>
    <row r="71" spans="6:9" x14ac:dyDescent="0.2">
      <c r="F71" s="126"/>
      <c r="G71" s="127"/>
      <c r="H71" s="127"/>
      <c r="I71" s="128"/>
    </row>
    <row r="72" spans="6:9" x14ac:dyDescent="0.2">
      <c r="F72" s="126"/>
      <c r="G72" s="127"/>
      <c r="H72" s="127"/>
      <c r="I72" s="128"/>
    </row>
    <row r="73" spans="6:9" x14ac:dyDescent="0.2">
      <c r="F73" s="126"/>
      <c r="G73" s="127"/>
      <c r="H73" s="127"/>
      <c r="I73" s="128"/>
    </row>
    <row r="74" spans="6:9" x14ac:dyDescent="0.2">
      <c r="F74" s="126"/>
      <c r="G74" s="127"/>
      <c r="H74" s="127"/>
      <c r="I74" s="128"/>
    </row>
    <row r="75" spans="6:9" x14ac:dyDescent="0.2">
      <c r="F75" s="126"/>
      <c r="G75" s="127"/>
      <c r="H75" s="127"/>
      <c r="I75" s="128"/>
    </row>
    <row r="76" spans="6:9" x14ac:dyDescent="0.2">
      <c r="F76" s="126"/>
      <c r="G76" s="127"/>
      <c r="H76" s="127"/>
      <c r="I76" s="128"/>
    </row>
    <row r="77" spans="6:9" x14ac:dyDescent="0.2">
      <c r="F77" s="126"/>
      <c r="G77" s="127"/>
      <c r="H77" s="127"/>
      <c r="I77" s="128"/>
    </row>
  </sheetData>
  <mergeCells count="4">
    <mergeCell ref="A1:B1"/>
    <mergeCell ref="A2:B2"/>
    <mergeCell ref="G2:I2"/>
    <mergeCell ref="H26:I2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36"/>
  <sheetViews>
    <sheetView showGridLines="0" showZeros="0" tabSelected="1" workbookViewId="0">
      <selection activeCell="C29" sqref="C29"/>
    </sheetView>
  </sheetViews>
  <sheetFormatPr defaultRowHeight="12.75" x14ac:dyDescent="0.2"/>
  <cols>
    <col min="1" max="1" width="4.42578125" style="129" customWidth="1"/>
    <col min="2" max="2" width="11.5703125" style="129" customWidth="1"/>
    <col min="3" max="3" width="40.42578125" style="129" customWidth="1"/>
    <col min="4" max="4" width="5.5703125" style="129" customWidth="1"/>
    <col min="5" max="5" width="8.5703125" style="138" customWidth="1"/>
    <col min="6" max="6" width="9.85546875" style="129" customWidth="1"/>
    <col min="7" max="7" width="13.85546875" style="129" customWidth="1"/>
    <col min="8" max="11" width="9.140625" style="129"/>
    <col min="12" max="12" width="75.42578125" style="129" customWidth="1"/>
    <col min="13" max="16384" width="9.140625" style="129"/>
  </cols>
  <sheetData>
    <row r="1" spans="1:104" ht="15.75" x14ac:dyDescent="0.25">
      <c r="A1" s="191" t="s">
        <v>59</v>
      </c>
      <c r="B1" s="191"/>
      <c r="C1" s="191"/>
      <c r="D1" s="191"/>
      <c r="E1" s="191"/>
      <c r="F1" s="191"/>
      <c r="G1" s="191"/>
    </row>
    <row r="2" spans="1:104" ht="13.5" thickBot="1" x14ac:dyDescent="0.25">
      <c r="B2" s="130"/>
      <c r="C2" s="131"/>
      <c r="D2" s="131"/>
      <c r="E2" s="132"/>
      <c r="F2" s="131"/>
      <c r="G2" s="131"/>
    </row>
    <row r="3" spans="1:104" ht="13.5" thickTop="1" x14ac:dyDescent="0.2">
      <c r="A3" s="182" t="s">
        <v>6</v>
      </c>
      <c r="B3" s="183"/>
      <c r="C3" s="76" t="str">
        <f>CONCATENATE(cislostavby," ",nazevstavby)</f>
        <v>367P ZOO Ostrava - Voliera Kondora</v>
      </c>
      <c r="D3" s="77"/>
      <c r="E3" s="133" t="s">
        <v>1</v>
      </c>
      <c r="F3" s="134">
        <f>Rekapitulace!H1</f>
        <v>1</v>
      </c>
      <c r="G3" s="135"/>
    </row>
    <row r="4" spans="1:104" ht="13.5" thickBot="1" x14ac:dyDescent="0.25">
      <c r="A4" s="192" t="s">
        <v>2</v>
      </c>
      <c r="B4" s="185"/>
      <c r="C4" s="82" t="str">
        <f>CONCATENATE(cisloobjektu," ",nazevobjektu)</f>
        <v>SO01 Voliera kondora</v>
      </c>
      <c r="D4" s="83"/>
      <c r="E4" s="193" t="str">
        <f>Rekapitulace!G2</f>
        <v>Silnoproudá elektroinstalace</v>
      </c>
      <c r="F4" s="194"/>
      <c r="G4" s="195"/>
    </row>
    <row r="5" spans="1:104" ht="13.5" thickTop="1" x14ac:dyDescent="0.2">
      <c r="A5" s="136"/>
      <c r="B5" s="137"/>
      <c r="C5" s="137"/>
      <c r="G5" s="139"/>
    </row>
    <row r="6" spans="1:104" x14ac:dyDescent="0.2">
      <c r="A6" s="140" t="s">
        <v>60</v>
      </c>
      <c r="B6" s="141" t="s">
        <v>61</v>
      </c>
      <c r="C6" s="141" t="s">
        <v>62</v>
      </c>
      <c r="D6" s="141" t="s">
        <v>63</v>
      </c>
      <c r="E6" s="142" t="s">
        <v>64</v>
      </c>
      <c r="F6" s="141" t="s">
        <v>65</v>
      </c>
      <c r="G6" s="143" t="s">
        <v>66</v>
      </c>
    </row>
    <row r="7" spans="1:104" x14ac:dyDescent="0.2">
      <c r="A7" s="144" t="s">
        <v>67</v>
      </c>
      <c r="B7" s="145" t="s">
        <v>76</v>
      </c>
      <c r="C7" s="146" t="s">
        <v>77</v>
      </c>
      <c r="D7" s="147"/>
      <c r="E7" s="148"/>
      <c r="F7" s="148"/>
      <c r="G7" s="149"/>
      <c r="H7" s="150"/>
      <c r="I7" s="150"/>
      <c r="O7" s="151">
        <v>1</v>
      </c>
    </row>
    <row r="8" spans="1:104" x14ac:dyDescent="0.2">
      <c r="A8" s="152">
        <v>1</v>
      </c>
      <c r="B8" s="153" t="s">
        <v>78</v>
      </c>
      <c r="C8" s="154" t="s">
        <v>79</v>
      </c>
      <c r="D8" s="155" t="s">
        <v>80</v>
      </c>
      <c r="E8" s="156">
        <v>20</v>
      </c>
      <c r="F8" s="156">
        <v>0</v>
      </c>
      <c r="G8" s="157">
        <f t="shared" ref="G8:G20" si="0">E8*F8</f>
        <v>0</v>
      </c>
      <c r="O8" s="151">
        <v>2</v>
      </c>
      <c r="AA8" s="129">
        <v>1</v>
      </c>
      <c r="AB8" s="129">
        <v>9</v>
      </c>
      <c r="AC8" s="129">
        <v>9</v>
      </c>
      <c r="AZ8" s="129">
        <v>4</v>
      </c>
      <c r="BA8" s="129">
        <f t="shared" ref="BA8:BA20" si="1">IF(AZ8=1,G8,0)</f>
        <v>0</v>
      </c>
      <c r="BB8" s="129">
        <f t="shared" ref="BB8:BB20" si="2">IF(AZ8=2,G8,0)</f>
        <v>0</v>
      </c>
      <c r="BC8" s="129">
        <f t="shared" ref="BC8:BC20" si="3">IF(AZ8=3,G8,0)</f>
        <v>0</v>
      </c>
      <c r="BD8" s="129">
        <f t="shared" ref="BD8:BD20" si="4">IF(AZ8=4,G8,0)</f>
        <v>0</v>
      </c>
      <c r="BE8" s="129">
        <f t="shared" ref="BE8:BE20" si="5">IF(AZ8=5,G8,0)</f>
        <v>0</v>
      </c>
      <c r="CZ8" s="129">
        <v>0</v>
      </c>
    </row>
    <row r="9" spans="1:104" x14ac:dyDescent="0.2">
      <c r="A9" s="152">
        <v>2</v>
      </c>
      <c r="B9" s="153" t="s">
        <v>81</v>
      </c>
      <c r="C9" s="154" t="s">
        <v>82</v>
      </c>
      <c r="D9" s="155" t="s">
        <v>83</v>
      </c>
      <c r="E9" s="156">
        <v>1</v>
      </c>
      <c r="F9" s="156">
        <v>0</v>
      </c>
      <c r="G9" s="157">
        <f t="shared" si="0"/>
        <v>0</v>
      </c>
      <c r="O9" s="151">
        <v>2</v>
      </c>
      <c r="AA9" s="129">
        <v>1</v>
      </c>
      <c r="AB9" s="129">
        <v>9</v>
      </c>
      <c r="AC9" s="129">
        <v>9</v>
      </c>
      <c r="AZ9" s="129">
        <v>4</v>
      </c>
      <c r="BA9" s="129">
        <f t="shared" si="1"/>
        <v>0</v>
      </c>
      <c r="BB9" s="129">
        <f t="shared" si="2"/>
        <v>0</v>
      </c>
      <c r="BC9" s="129">
        <f t="shared" si="3"/>
        <v>0</v>
      </c>
      <c r="BD9" s="129">
        <f t="shared" si="4"/>
        <v>0</v>
      </c>
      <c r="BE9" s="129">
        <f t="shared" si="5"/>
        <v>0</v>
      </c>
      <c r="CZ9" s="129">
        <v>0</v>
      </c>
    </row>
    <row r="10" spans="1:104" x14ac:dyDescent="0.2">
      <c r="A10" s="152">
        <v>3</v>
      </c>
      <c r="B10" s="153" t="s">
        <v>84</v>
      </c>
      <c r="C10" s="154" t="s">
        <v>85</v>
      </c>
      <c r="D10" s="155" t="s">
        <v>68</v>
      </c>
      <c r="E10" s="156">
        <v>4</v>
      </c>
      <c r="F10" s="156">
        <v>0</v>
      </c>
      <c r="G10" s="157">
        <f t="shared" si="0"/>
        <v>0</v>
      </c>
      <c r="O10" s="151">
        <v>2</v>
      </c>
      <c r="AA10" s="129">
        <v>1</v>
      </c>
      <c r="AB10" s="129">
        <v>9</v>
      </c>
      <c r="AC10" s="129">
        <v>9</v>
      </c>
      <c r="AZ10" s="129">
        <v>4</v>
      </c>
      <c r="BA10" s="129">
        <f t="shared" si="1"/>
        <v>0</v>
      </c>
      <c r="BB10" s="129">
        <f t="shared" si="2"/>
        <v>0</v>
      </c>
      <c r="BC10" s="129">
        <f t="shared" si="3"/>
        <v>0</v>
      </c>
      <c r="BD10" s="129">
        <f t="shared" si="4"/>
        <v>0</v>
      </c>
      <c r="BE10" s="129">
        <f t="shared" si="5"/>
        <v>0</v>
      </c>
      <c r="CZ10" s="129">
        <v>0</v>
      </c>
    </row>
    <row r="11" spans="1:104" x14ac:dyDescent="0.2">
      <c r="A11" s="152">
        <v>4</v>
      </c>
      <c r="B11" s="153" t="s">
        <v>86</v>
      </c>
      <c r="C11" s="154" t="s">
        <v>87</v>
      </c>
      <c r="D11" s="155" t="s">
        <v>83</v>
      </c>
      <c r="E11" s="156">
        <v>10</v>
      </c>
      <c r="F11" s="156">
        <v>0</v>
      </c>
      <c r="G11" s="157">
        <f t="shared" si="0"/>
        <v>0</v>
      </c>
      <c r="O11" s="151">
        <v>2</v>
      </c>
      <c r="AA11" s="129">
        <v>1</v>
      </c>
      <c r="AB11" s="129">
        <v>9</v>
      </c>
      <c r="AC11" s="129">
        <v>9</v>
      </c>
      <c r="AZ11" s="129">
        <v>4</v>
      </c>
      <c r="BA11" s="129">
        <f t="shared" si="1"/>
        <v>0</v>
      </c>
      <c r="BB11" s="129">
        <f t="shared" si="2"/>
        <v>0</v>
      </c>
      <c r="BC11" s="129">
        <f t="shared" si="3"/>
        <v>0</v>
      </c>
      <c r="BD11" s="129">
        <f t="shared" si="4"/>
        <v>0</v>
      </c>
      <c r="BE11" s="129">
        <f t="shared" si="5"/>
        <v>0</v>
      </c>
      <c r="CZ11" s="129">
        <v>0</v>
      </c>
    </row>
    <row r="12" spans="1:104" x14ac:dyDescent="0.2">
      <c r="A12" s="152">
        <v>5</v>
      </c>
      <c r="B12" s="153" t="s">
        <v>88</v>
      </c>
      <c r="C12" s="154" t="s">
        <v>89</v>
      </c>
      <c r="D12" s="155" t="s">
        <v>83</v>
      </c>
      <c r="E12" s="156">
        <v>1</v>
      </c>
      <c r="F12" s="156">
        <v>0</v>
      </c>
      <c r="G12" s="157">
        <f t="shared" si="0"/>
        <v>0</v>
      </c>
      <c r="O12" s="151">
        <v>2</v>
      </c>
      <c r="AA12" s="129">
        <v>1</v>
      </c>
      <c r="AB12" s="129">
        <v>9</v>
      </c>
      <c r="AC12" s="129">
        <v>9</v>
      </c>
      <c r="AZ12" s="129">
        <v>4</v>
      </c>
      <c r="BA12" s="129">
        <f t="shared" si="1"/>
        <v>0</v>
      </c>
      <c r="BB12" s="129">
        <f t="shared" si="2"/>
        <v>0</v>
      </c>
      <c r="BC12" s="129">
        <f t="shared" si="3"/>
        <v>0</v>
      </c>
      <c r="BD12" s="129">
        <f t="shared" si="4"/>
        <v>0</v>
      </c>
      <c r="BE12" s="129">
        <f t="shared" si="5"/>
        <v>0</v>
      </c>
      <c r="CZ12" s="129">
        <v>0</v>
      </c>
    </row>
    <row r="13" spans="1:104" x14ac:dyDescent="0.2">
      <c r="A13" s="152">
        <v>6</v>
      </c>
      <c r="B13" s="153" t="s">
        <v>90</v>
      </c>
      <c r="C13" s="154" t="s">
        <v>91</v>
      </c>
      <c r="D13" s="155" t="s">
        <v>83</v>
      </c>
      <c r="E13" s="156">
        <v>1</v>
      </c>
      <c r="F13" s="156">
        <v>0</v>
      </c>
      <c r="G13" s="157">
        <f t="shared" si="0"/>
        <v>0</v>
      </c>
      <c r="O13" s="151">
        <v>2</v>
      </c>
      <c r="AA13" s="129">
        <v>1</v>
      </c>
      <c r="AB13" s="129">
        <v>9</v>
      </c>
      <c r="AC13" s="129">
        <v>9</v>
      </c>
      <c r="AZ13" s="129">
        <v>4</v>
      </c>
      <c r="BA13" s="129">
        <f t="shared" si="1"/>
        <v>0</v>
      </c>
      <c r="BB13" s="129">
        <f t="shared" si="2"/>
        <v>0</v>
      </c>
      <c r="BC13" s="129">
        <f t="shared" si="3"/>
        <v>0</v>
      </c>
      <c r="BD13" s="129">
        <f t="shared" si="4"/>
        <v>0</v>
      </c>
      <c r="BE13" s="129">
        <f t="shared" si="5"/>
        <v>0</v>
      </c>
      <c r="CZ13" s="129">
        <v>0</v>
      </c>
    </row>
    <row r="14" spans="1:104" x14ac:dyDescent="0.2">
      <c r="A14" s="152">
        <v>7</v>
      </c>
      <c r="B14" s="153" t="s">
        <v>92</v>
      </c>
      <c r="C14" s="154" t="s">
        <v>93</v>
      </c>
      <c r="D14" s="155" t="s">
        <v>83</v>
      </c>
      <c r="E14" s="156">
        <v>1</v>
      </c>
      <c r="F14" s="156">
        <v>0</v>
      </c>
      <c r="G14" s="157">
        <f t="shared" si="0"/>
        <v>0</v>
      </c>
      <c r="O14" s="151">
        <v>2</v>
      </c>
      <c r="AA14" s="129">
        <v>1</v>
      </c>
      <c r="AB14" s="129">
        <v>9</v>
      </c>
      <c r="AC14" s="129">
        <v>9</v>
      </c>
      <c r="AZ14" s="129">
        <v>4</v>
      </c>
      <c r="BA14" s="129">
        <f t="shared" si="1"/>
        <v>0</v>
      </c>
      <c r="BB14" s="129">
        <f t="shared" si="2"/>
        <v>0</v>
      </c>
      <c r="BC14" s="129">
        <f t="shared" si="3"/>
        <v>0</v>
      </c>
      <c r="BD14" s="129">
        <f t="shared" si="4"/>
        <v>0</v>
      </c>
      <c r="BE14" s="129">
        <f t="shared" si="5"/>
        <v>0</v>
      </c>
      <c r="CZ14" s="129">
        <v>0</v>
      </c>
    </row>
    <row r="15" spans="1:104" x14ac:dyDescent="0.2">
      <c r="A15" s="152">
        <v>8</v>
      </c>
      <c r="B15" s="153" t="s">
        <v>94</v>
      </c>
      <c r="C15" s="154" t="s">
        <v>95</v>
      </c>
      <c r="D15" s="155" t="s">
        <v>83</v>
      </c>
      <c r="E15" s="156">
        <v>2</v>
      </c>
      <c r="F15" s="156">
        <v>0</v>
      </c>
      <c r="G15" s="157">
        <f t="shared" si="0"/>
        <v>0</v>
      </c>
      <c r="O15" s="151">
        <v>2</v>
      </c>
      <c r="AA15" s="129">
        <v>1</v>
      </c>
      <c r="AB15" s="129">
        <v>9</v>
      </c>
      <c r="AC15" s="129">
        <v>9</v>
      </c>
      <c r="AZ15" s="129">
        <v>4</v>
      </c>
      <c r="BA15" s="129">
        <f t="shared" si="1"/>
        <v>0</v>
      </c>
      <c r="BB15" s="129">
        <f t="shared" si="2"/>
        <v>0</v>
      </c>
      <c r="BC15" s="129">
        <f t="shared" si="3"/>
        <v>0</v>
      </c>
      <c r="BD15" s="129">
        <f t="shared" si="4"/>
        <v>0</v>
      </c>
      <c r="BE15" s="129">
        <f t="shared" si="5"/>
        <v>0</v>
      </c>
      <c r="CZ15" s="129">
        <v>0</v>
      </c>
    </row>
    <row r="16" spans="1:104" x14ac:dyDescent="0.2">
      <c r="A16" s="152">
        <v>9</v>
      </c>
      <c r="B16" s="153" t="s">
        <v>96</v>
      </c>
      <c r="C16" s="154" t="s">
        <v>97</v>
      </c>
      <c r="D16" s="155" t="s">
        <v>80</v>
      </c>
      <c r="E16" s="156">
        <v>80</v>
      </c>
      <c r="F16" s="156">
        <v>0</v>
      </c>
      <c r="G16" s="157">
        <f t="shared" si="0"/>
        <v>0</v>
      </c>
      <c r="O16" s="151">
        <v>2</v>
      </c>
      <c r="AA16" s="129">
        <v>1</v>
      </c>
      <c r="AB16" s="129">
        <v>9</v>
      </c>
      <c r="AC16" s="129">
        <v>9</v>
      </c>
      <c r="AZ16" s="129">
        <v>4</v>
      </c>
      <c r="BA16" s="129">
        <f t="shared" si="1"/>
        <v>0</v>
      </c>
      <c r="BB16" s="129">
        <f t="shared" si="2"/>
        <v>0</v>
      </c>
      <c r="BC16" s="129">
        <f t="shared" si="3"/>
        <v>0</v>
      </c>
      <c r="BD16" s="129">
        <f t="shared" si="4"/>
        <v>0</v>
      </c>
      <c r="BE16" s="129">
        <f t="shared" si="5"/>
        <v>0</v>
      </c>
      <c r="CZ16" s="129">
        <v>0</v>
      </c>
    </row>
    <row r="17" spans="1:104" x14ac:dyDescent="0.2">
      <c r="A17" s="152">
        <v>10</v>
      </c>
      <c r="B17" s="153" t="s">
        <v>98</v>
      </c>
      <c r="C17" s="154" t="s">
        <v>99</v>
      </c>
      <c r="D17" s="155" t="s">
        <v>80</v>
      </c>
      <c r="E17" s="156">
        <v>35</v>
      </c>
      <c r="F17" s="156">
        <v>0</v>
      </c>
      <c r="G17" s="157">
        <f t="shared" si="0"/>
        <v>0</v>
      </c>
      <c r="O17" s="151">
        <v>2</v>
      </c>
      <c r="AA17" s="129">
        <v>1</v>
      </c>
      <c r="AB17" s="129">
        <v>9</v>
      </c>
      <c r="AC17" s="129">
        <v>9</v>
      </c>
      <c r="AZ17" s="129">
        <v>4</v>
      </c>
      <c r="BA17" s="129">
        <f t="shared" si="1"/>
        <v>0</v>
      </c>
      <c r="BB17" s="129">
        <f t="shared" si="2"/>
        <v>0</v>
      </c>
      <c r="BC17" s="129">
        <f t="shared" si="3"/>
        <v>0</v>
      </c>
      <c r="BD17" s="129">
        <f t="shared" si="4"/>
        <v>0</v>
      </c>
      <c r="BE17" s="129">
        <f t="shared" si="5"/>
        <v>0</v>
      </c>
      <c r="CZ17" s="129">
        <v>0</v>
      </c>
    </row>
    <row r="18" spans="1:104" x14ac:dyDescent="0.2">
      <c r="A18" s="152">
        <v>11</v>
      </c>
      <c r="B18" s="153" t="s">
        <v>100</v>
      </c>
      <c r="C18" s="154" t="s">
        <v>101</v>
      </c>
      <c r="D18" s="155" t="s">
        <v>80</v>
      </c>
      <c r="E18" s="156">
        <v>65</v>
      </c>
      <c r="F18" s="156">
        <v>0</v>
      </c>
      <c r="G18" s="157">
        <f t="shared" si="0"/>
        <v>0</v>
      </c>
      <c r="O18" s="151">
        <v>2</v>
      </c>
      <c r="AA18" s="129">
        <v>1</v>
      </c>
      <c r="AB18" s="129">
        <v>9</v>
      </c>
      <c r="AC18" s="129">
        <v>9</v>
      </c>
      <c r="AZ18" s="129">
        <v>4</v>
      </c>
      <c r="BA18" s="129">
        <f t="shared" si="1"/>
        <v>0</v>
      </c>
      <c r="BB18" s="129">
        <f t="shared" si="2"/>
        <v>0</v>
      </c>
      <c r="BC18" s="129">
        <f t="shared" si="3"/>
        <v>0</v>
      </c>
      <c r="BD18" s="129">
        <f t="shared" si="4"/>
        <v>0</v>
      </c>
      <c r="BE18" s="129">
        <f t="shared" si="5"/>
        <v>0</v>
      </c>
      <c r="CZ18" s="129">
        <v>0</v>
      </c>
    </row>
    <row r="19" spans="1:104" x14ac:dyDescent="0.2">
      <c r="A19" s="152">
        <v>12</v>
      </c>
      <c r="B19" s="153" t="s">
        <v>102</v>
      </c>
      <c r="C19" s="154" t="s">
        <v>103</v>
      </c>
      <c r="D19" s="155" t="s">
        <v>80</v>
      </c>
      <c r="E19" s="156">
        <v>50</v>
      </c>
      <c r="F19" s="156">
        <v>0</v>
      </c>
      <c r="G19" s="157">
        <f t="shared" si="0"/>
        <v>0</v>
      </c>
      <c r="O19" s="151">
        <v>2</v>
      </c>
      <c r="AA19" s="129">
        <v>1</v>
      </c>
      <c r="AB19" s="129">
        <v>9</v>
      </c>
      <c r="AC19" s="129">
        <v>9</v>
      </c>
      <c r="AZ19" s="129">
        <v>4</v>
      </c>
      <c r="BA19" s="129">
        <f t="shared" si="1"/>
        <v>0</v>
      </c>
      <c r="BB19" s="129">
        <f t="shared" si="2"/>
        <v>0</v>
      </c>
      <c r="BC19" s="129">
        <f t="shared" si="3"/>
        <v>0</v>
      </c>
      <c r="BD19" s="129">
        <f t="shared" si="4"/>
        <v>0</v>
      </c>
      <c r="BE19" s="129">
        <f t="shared" si="5"/>
        <v>0</v>
      </c>
      <c r="CZ19" s="129">
        <v>0</v>
      </c>
    </row>
    <row r="20" spans="1:104" x14ac:dyDescent="0.2">
      <c r="A20" s="152">
        <v>13</v>
      </c>
      <c r="B20" s="153" t="s">
        <v>104</v>
      </c>
      <c r="C20" s="154" t="s">
        <v>105</v>
      </c>
      <c r="D20" s="155" t="s">
        <v>83</v>
      </c>
      <c r="E20" s="156">
        <v>10</v>
      </c>
      <c r="F20" s="156">
        <v>0</v>
      </c>
      <c r="G20" s="157">
        <f t="shared" si="0"/>
        <v>0</v>
      </c>
      <c r="O20" s="151">
        <v>2</v>
      </c>
      <c r="AA20" s="129">
        <v>1</v>
      </c>
      <c r="AB20" s="129">
        <v>9</v>
      </c>
      <c r="AC20" s="129">
        <v>9</v>
      </c>
      <c r="AZ20" s="129">
        <v>4</v>
      </c>
      <c r="BA20" s="129">
        <f t="shared" si="1"/>
        <v>0</v>
      </c>
      <c r="BB20" s="129">
        <f t="shared" si="2"/>
        <v>0</v>
      </c>
      <c r="BC20" s="129">
        <f t="shared" si="3"/>
        <v>0</v>
      </c>
      <c r="BD20" s="129">
        <f t="shared" si="4"/>
        <v>0</v>
      </c>
      <c r="BE20" s="129">
        <f t="shared" si="5"/>
        <v>0</v>
      </c>
      <c r="CZ20" s="129">
        <v>0</v>
      </c>
    </row>
    <row r="21" spans="1:104" x14ac:dyDescent="0.2">
      <c r="A21" s="158"/>
      <c r="B21" s="159" t="s">
        <v>69</v>
      </c>
      <c r="C21" s="160" t="str">
        <f>CONCATENATE(B7," ",C7)</f>
        <v>M0041 ELEKTROINSTALACE</v>
      </c>
      <c r="D21" s="158"/>
      <c r="E21" s="161"/>
      <c r="F21" s="161"/>
      <c r="G21" s="162">
        <f>SUM(G7:G20)</f>
        <v>0</v>
      </c>
      <c r="O21" s="151">
        <v>4</v>
      </c>
      <c r="BA21" s="163">
        <f>SUM(BA7:BA20)</f>
        <v>0</v>
      </c>
      <c r="BB21" s="163">
        <f>SUM(BB7:BB20)</f>
        <v>0</v>
      </c>
      <c r="BC21" s="163">
        <f>SUM(BC7:BC20)</f>
        <v>0</v>
      </c>
      <c r="BD21" s="163">
        <f>SUM(BD7:BD20)</f>
        <v>0</v>
      </c>
      <c r="BE21" s="163">
        <f>SUM(BE7:BE20)</f>
        <v>0</v>
      </c>
    </row>
    <row r="22" spans="1:104" x14ac:dyDescent="0.2">
      <c r="A22" s="144" t="s">
        <v>67</v>
      </c>
      <c r="B22" s="145" t="s">
        <v>106</v>
      </c>
      <c r="C22" s="146" t="s">
        <v>107</v>
      </c>
      <c r="D22" s="147"/>
      <c r="E22" s="148"/>
      <c r="F22" s="148"/>
      <c r="G22" s="149"/>
      <c r="H22" s="150"/>
      <c r="I22" s="150"/>
      <c r="O22" s="151">
        <v>1</v>
      </c>
    </row>
    <row r="23" spans="1:104" x14ac:dyDescent="0.2">
      <c r="A23" s="196">
        <v>14</v>
      </c>
      <c r="B23" s="197" t="s">
        <v>108</v>
      </c>
      <c r="C23" s="154" t="s">
        <v>109</v>
      </c>
      <c r="D23" s="155" t="s">
        <v>80</v>
      </c>
      <c r="E23" s="156">
        <v>20</v>
      </c>
      <c r="F23" s="156">
        <v>0</v>
      </c>
      <c r="G23" s="157">
        <f t="shared" ref="G23:G34" si="6">E23*F23</f>
        <v>0</v>
      </c>
      <c r="O23" s="151">
        <v>2</v>
      </c>
      <c r="AA23" s="129">
        <v>3</v>
      </c>
      <c r="AB23" s="129">
        <v>9</v>
      </c>
      <c r="AC23" s="129" t="s">
        <v>108</v>
      </c>
      <c r="AZ23" s="129">
        <v>3</v>
      </c>
      <c r="BA23" s="129">
        <f t="shared" ref="BA23:BA34" si="7">IF(AZ23=1,G23,0)</f>
        <v>0</v>
      </c>
      <c r="BB23" s="129">
        <f t="shared" ref="BB23:BB34" si="8">IF(AZ23=2,G23,0)</f>
        <v>0</v>
      </c>
      <c r="BC23" s="129">
        <f t="shared" ref="BC23:BC34" si="9">IF(AZ23=3,G23,0)</f>
        <v>0</v>
      </c>
      <c r="BD23" s="129">
        <f t="shared" ref="BD23:BD34" si="10">IF(AZ23=4,G23,0)</f>
        <v>0</v>
      </c>
      <c r="BE23" s="129">
        <f t="shared" ref="BE23:BE34" si="11">IF(AZ23=5,G23,0)</f>
        <v>0</v>
      </c>
      <c r="CZ23" s="129">
        <v>0</v>
      </c>
    </row>
    <row r="24" spans="1:104" x14ac:dyDescent="0.2">
      <c r="A24" s="152">
        <v>15</v>
      </c>
      <c r="B24" s="153" t="s">
        <v>110</v>
      </c>
      <c r="C24" s="154" t="s">
        <v>111</v>
      </c>
      <c r="D24" s="155" t="s">
        <v>80</v>
      </c>
      <c r="E24" s="156">
        <v>65</v>
      </c>
      <c r="F24" s="156">
        <v>0</v>
      </c>
      <c r="G24" s="157">
        <f t="shared" si="6"/>
        <v>0</v>
      </c>
      <c r="O24" s="151">
        <v>2</v>
      </c>
      <c r="AA24" s="129">
        <v>3</v>
      </c>
      <c r="AB24" s="129">
        <v>9</v>
      </c>
      <c r="AC24" s="129" t="s">
        <v>110</v>
      </c>
      <c r="AZ24" s="129">
        <v>3</v>
      </c>
      <c r="BA24" s="129">
        <f t="shared" si="7"/>
        <v>0</v>
      </c>
      <c r="BB24" s="129">
        <f t="shared" si="8"/>
        <v>0</v>
      </c>
      <c r="BC24" s="129">
        <f t="shared" si="9"/>
        <v>0</v>
      </c>
      <c r="BD24" s="129">
        <f t="shared" si="10"/>
        <v>0</v>
      </c>
      <c r="BE24" s="129">
        <f t="shared" si="11"/>
        <v>0</v>
      </c>
      <c r="CZ24" s="129">
        <v>0</v>
      </c>
    </row>
    <row r="25" spans="1:104" x14ac:dyDescent="0.2">
      <c r="A25" s="152">
        <v>16</v>
      </c>
      <c r="B25" s="153" t="s">
        <v>112</v>
      </c>
      <c r="C25" s="154" t="s">
        <v>113</v>
      </c>
      <c r="D25" s="155" t="s">
        <v>80</v>
      </c>
      <c r="E25" s="156">
        <v>50</v>
      </c>
      <c r="F25" s="156">
        <v>0</v>
      </c>
      <c r="G25" s="157">
        <f t="shared" si="6"/>
        <v>0</v>
      </c>
      <c r="O25" s="151">
        <v>2</v>
      </c>
      <c r="AA25" s="129">
        <v>3</v>
      </c>
      <c r="AB25" s="129">
        <v>9</v>
      </c>
      <c r="AC25" s="129" t="s">
        <v>112</v>
      </c>
      <c r="AZ25" s="129">
        <v>3</v>
      </c>
      <c r="BA25" s="129">
        <f t="shared" si="7"/>
        <v>0</v>
      </c>
      <c r="BB25" s="129">
        <f t="shared" si="8"/>
        <v>0</v>
      </c>
      <c r="BC25" s="129">
        <f t="shared" si="9"/>
        <v>0</v>
      </c>
      <c r="BD25" s="129">
        <f t="shared" si="10"/>
        <v>0</v>
      </c>
      <c r="BE25" s="129">
        <f t="shared" si="11"/>
        <v>0</v>
      </c>
      <c r="CZ25" s="129">
        <v>0</v>
      </c>
    </row>
    <row r="26" spans="1:104" x14ac:dyDescent="0.2">
      <c r="A26" s="152">
        <v>17</v>
      </c>
      <c r="B26" s="153" t="s">
        <v>114</v>
      </c>
      <c r="C26" s="154" t="s">
        <v>115</v>
      </c>
      <c r="D26" s="155" t="s">
        <v>80</v>
      </c>
      <c r="E26" s="156">
        <v>30</v>
      </c>
      <c r="F26" s="156">
        <v>0</v>
      </c>
      <c r="G26" s="157">
        <f t="shared" si="6"/>
        <v>0</v>
      </c>
      <c r="O26" s="151">
        <v>2</v>
      </c>
      <c r="AA26" s="129">
        <v>3</v>
      </c>
      <c r="AB26" s="129">
        <v>9</v>
      </c>
      <c r="AC26" s="129" t="s">
        <v>114</v>
      </c>
      <c r="AZ26" s="129">
        <v>3</v>
      </c>
      <c r="BA26" s="129">
        <f t="shared" si="7"/>
        <v>0</v>
      </c>
      <c r="BB26" s="129">
        <f t="shared" si="8"/>
        <v>0</v>
      </c>
      <c r="BC26" s="129">
        <f t="shared" si="9"/>
        <v>0</v>
      </c>
      <c r="BD26" s="129">
        <f t="shared" si="10"/>
        <v>0</v>
      </c>
      <c r="BE26" s="129">
        <f t="shared" si="11"/>
        <v>0</v>
      </c>
      <c r="CZ26" s="129">
        <v>0</v>
      </c>
    </row>
    <row r="27" spans="1:104" x14ac:dyDescent="0.2">
      <c r="A27" s="152">
        <v>18</v>
      </c>
      <c r="B27" s="153" t="s">
        <v>116</v>
      </c>
      <c r="C27" s="154" t="s">
        <v>117</v>
      </c>
      <c r="D27" s="155" t="s">
        <v>80</v>
      </c>
      <c r="E27" s="156">
        <v>35</v>
      </c>
      <c r="F27" s="156">
        <v>0</v>
      </c>
      <c r="G27" s="157">
        <f t="shared" si="6"/>
        <v>0</v>
      </c>
      <c r="O27" s="151">
        <v>2</v>
      </c>
      <c r="AA27" s="129">
        <v>3</v>
      </c>
      <c r="AB27" s="129">
        <v>9</v>
      </c>
      <c r="AC27" s="129" t="s">
        <v>116</v>
      </c>
      <c r="AZ27" s="129">
        <v>3</v>
      </c>
      <c r="BA27" s="129">
        <f t="shared" si="7"/>
        <v>0</v>
      </c>
      <c r="BB27" s="129">
        <f t="shared" si="8"/>
        <v>0</v>
      </c>
      <c r="BC27" s="129">
        <f t="shared" si="9"/>
        <v>0</v>
      </c>
      <c r="BD27" s="129">
        <f t="shared" si="10"/>
        <v>0</v>
      </c>
      <c r="BE27" s="129">
        <f t="shared" si="11"/>
        <v>0</v>
      </c>
      <c r="CZ27" s="129">
        <v>0</v>
      </c>
    </row>
    <row r="28" spans="1:104" x14ac:dyDescent="0.2">
      <c r="A28" s="152">
        <v>19</v>
      </c>
      <c r="B28" s="153" t="s">
        <v>118</v>
      </c>
      <c r="C28" s="154" t="s">
        <v>119</v>
      </c>
      <c r="D28" s="155" t="s">
        <v>80</v>
      </c>
      <c r="E28" s="156">
        <v>50</v>
      </c>
      <c r="F28" s="156">
        <v>0</v>
      </c>
      <c r="G28" s="157">
        <f t="shared" si="6"/>
        <v>0</v>
      </c>
      <c r="O28" s="151">
        <v>2</v>
      </c>
      <c r="AA28" s="129">
        <v>3</v>
      </c>
      <c r="AB28" s="129">
        <v>9</v>
      </c>
      <c r="AC28" s="129" t="s">
        <v>118</v>
      </c>
      <c r="AZ28" s="129">
        <v>3</v>
      </c>
      <c r="BA28" s="129">
        <f t="shared" si="7"/>
        <v>0</v>
      </c>
      <c r="BB28" s="129">
        <f t="shared" si="8"/>
        <v>0</v>
      </c>
      <c r="BC28" s="129">
        <f t="shared" si="9"/>
        <v>0</v>
      </c>
      <c r="BD28" s="129">
        <f t="shared" si="10"/>
        <v>0</v>
      </c>
      <c r="BE28" s="129">
        <f t="shared" si="11"/>
        <v>0</v>
      </c>
      <c r="CZ28" s="129">
        <v>0</v>
      </c>
    </row>
    <row r="29" spans="1:104" x14ac:dyDescent="0.2">
      <c r="A29" s="152">
        <v>20</v>
      </c>
      <c r="B29" s="153" t="s">
        <v>120</v>
      </c>
      <c r="C29" s="154" t="s">
        <v>121</v>
      </c>
      <c r="D29" s="155" t="s">
        <v>68</v>
      </c>
      <c r="E29" s="156">
        <v>1</v>
      </c>
      <c r="F29" s="156">
        <v>0</v>
      </c>
      <c r="G29" s="157">
        <f t="shared" si="6"/>
        <v>0</v>
      </c>
      <c r="O29" s="151">
        <v>2</v>
      </c>
      <c r="AA29" s="129">
        <v>3</v>
      </c>
      <c r="AB29" s="129">
        <v>9</v>
      </c>
      <c r="AC29" s="129" t="s">
        <v>120</v>
      </c>
      <c r="AZ29" s="129">
        <v>3</v>
      </c>
      <c r="BA29" s="129">
        <f t="shared" si="7"/>
        <v>0</v>
      </c>
      <c r="BB29" s="129">
        <f t="shared" si="8"/>
        <v>0</v>
      </c>
      <c r="BC29" s="129">
        <f t="shared" si="9"/>
        <v>0</v>
      </c>
      <c r="BD29" s="129">
        <f t="shared" si="10"/>
        <v>0</v>
      </c>
      <c r="BE29" s="129">
        <f t="shared" si="11"/>
        <v>0</v>
      </c>
      <c r="CZ29" s="129">
        <v>0</v>
      </c>
    </row>
    <row r="30" spans="1:104" x14ac:dyDescent="0.2">
      <c r="A30" s="152">
        <v>21</v>
      </c>
      <c r="B30" s="153" t="s">
        <v>122</v>
      </c>
      <c r="C30" s="154" t="s">
        <v>123</v>
      </c>
      <c r="D30" s="155" t="s">
        <v>68</v>
      </c>
      <c r="E30" s="156">
        <v>1</v>
      </c>
      <c r="F30" s="156">
        <v>0</v>
      </c>
      <c r="G30" s="157">
        <f t="shared" si="6"/>
        <v>0</v>
      </c>
      <c r="O30" s="151">
        <v>2</v>
      </c>
      <c r="AA30" s="129">
        <v>3</v>
      </c>
      <c r="AB30" s="129">
        <v>9</v>
      </c>
      <c r="AC30" s="129" t="s">
        <v>122</v>
      </c>
      <c r="AZ30" s="129">
        <v>3</v>
      </c>
      <c r="BA30" s="129">
        <f t="shared" si="7"/>
        <v>0</v>
      </c>
      <c r="BB30" s="129">
        <f t="shared" si="8"/>
        <v>0</v>
      </c>
      <c r="BC30" s="129">
        <f t="shared" si="9"/>
        <v>0</v>
      </c>
      <c r="BD30" s="129">
        <f t="shared" si="10"/>
        <v>0</v>
      </c>
      <c r="BE30" s="129">
        <f t="shared" si="11"/>
        <v>0</v>
      </c>
      <c r="CZ30" s="129">
        <v>0</v>
      </c>
    </row>
    <row r="31" spans="1:104" x14ac:dyDescent="0.2">
      <c r="A31" s="152">
        <v>22</v>
      </c>
      <c r="B31" s="153" t="s">
        <v>124</v>
      </c>
      <c r="C31" s="154" t="s">
        <v>125</v>
      </c>
      <c r="D31" s="155" t="s">
        <v>68</v>
      </c>
      <c r="E31" s="156">
        <v>10</v>
      </c>
      <c r="F31" s="156">
        <v>0</v>
      </c>
      <c r="G31" s="157">
        <f t="shared" si="6"/>
        <v>0</v>
      </c>
      <c r="O31" s="151">
        <v>2</v>
      </c>
      <c r="AA31" s="129">
        <v>3</v>
      </c>
      <c r="AB31" s="129">
        <v>9</v>
      </c>
      <c r="AC31" s="129" t="s">
        <v>124</v>
      </c>
      <c r="AZ31" s="129">
        <v>3</v>
      </c>
      <c r="BA31" s="129">
        <f t="shared" si="7"/>
        <v>0</v>
      </c>
      <c r="BB31" s="129">
        <f t="shared" si="8"/>
        <v>0</v>
      </c>
      <c r="BC31" s="129">
        <f t="shared" si="9"/>
        <v>0</v>
      </c>
      <c r="BD31" s="129">
        <f t="shared" si="10"/>
        <v>0</v>
      </c>
      <c r="BE31" s="129">
        <f t="shared" si="11"/>
        <v>0</v>
      </c>
      <c r="CZ31" s="129">
        <v>0</v>
      </c>
    </row>
    <row r="32" spans="1:104" x14ac:dyDescent="0.2">
      <c r="A32" s="152">
        <v>23</v>
      </c>
      <c r="B32" s="153" t="s">
        <v>126</v>
      </c>
      <c r="C32" s="154" t="s">
        <v>127</v>
      </c>
      <c r="D32" s="155" t="s">
        <v>68</v>
      </c>
      <c r="E32" s="156">
        <v>1</v>
      </c>
      <c r="F32" s="156">
        <v>0</v>
      </c>
      <c r="G32" s="157">
        <f t="shared" si="6"/>
        <v>0</v>
      </c>
      <c r="O32" s="151">
        <v>2</v>
      </c>
      <c r="AA32" s="129">
        <v>3</v>
      </c>
      <c r="AB32" s="129">
        <v>9</v>
      </c>
      <c r="AC32" s="129" t="s">
        <v>126</v>
      </c>
      <c r="AZ32" s="129">
        <v>3</v>
      </c>
      <c r="BA32" s="129">
        <f t="shared" si="7"/>
        <v>0</v>
      </c>
      <c r="BB32" s="129">
        <f t="shared" si="8"/>
        <v>0</v>
      </c>
      <c r="BC32" s="129">
        <f t="shared" si="9"/>
        <v>0</v>
      </c>
      <c r="BD32" s="129">
        <f t="shared" si="10"/>
        <v>0</v>
      </c>
      <c r="BE32" s="129">
        <f t="shared" si="11"/>
        <v>0</v>
      </c>
      <c r="CZ32" s="129">
        <v>0</v>
      </c>
    </row>
    <row r="33" spans="1:104" ht="22.5" x14ac:dyDescent="0.2">
      <c r="A33" s="152">
        <v>24</v>
      </c>
      <c r="B33" s="153" t="s">
        <v>128</v>
      </c>
      <c r="C33" s="154" t="s">
        <v>129</v>
      </c>
      <c r="D33" s="155" t="s">
        <v>68</v>
      </c>
      <c r="E33" s="156">
        <v>2</v>
      </c>
      <c r="F33" s="156">
        <v>0</v>
      </c>
      <c r="G33" s="157">
        <f t="shared" si="6"/>
        <v>0</v>
      </c>
      <c r="O33" s="151">
        <v>2</v>
      </c>
      <c r="AA33" s="129">
        <v>3</v>
      </c>
      <c r="AB33" s="129">
        <v>9</v>
      </c>
      <c r="AC33" s="129" t="s">
        <v>128</v>
      </c>
      <c r="AZ33" s="129">
        <v>3</v>
      </c>
      <c r="BA33" s="129">
        <f t="shared" si="7"/>
        <v>0</v>
      </c>
      <c r="BB33" s="129">
        <f t="shared" si="8"/>
        <v>0</v>
      </c>
      <c r="BC33" s="129">
        <f t="shared" si="9"/>
        <v>0</v>
      </c>
      <c r="BD33" s="129">
        <f t="shared" si="10"/>
        <v>0</v>
      </c>
      <c r="BE33" s="129">
        <f t="shared" si="11"/>
        <v>0</v>
      </c>
      <c r="CZ33" s="129">
        <v>0</v>
      </c>
    </row>
    <row r="34" spans="1:104" x14ac:dyDescent="0.2">
      <c r="A34" s="152">
        <v>25</v>
      </c>
      <c r="B34" s="153" t="s">
        <v>130</v>
      </c>
      <c r="C34" s="154" t="s">
        <v>131</v>
      </c>
      <c r="D34" s="155" t="s">
        <v>68</v>
      </c>
      <c r="E34" s="156">
        <v>1</v>
      </c>
      <c r="F34" s="156">
        <v>0</v>
      </c>
      <c r="G34" s="157">
        <f t="shared" si="6"/>
        <v>0</v>
      </c>
      <c r="O34" s="151">
        <v>2</v>
      </c>
      <c r="AA34" s="129">
        <v>3</v>
      </c>
      <c r="AB34" s="129">
        <v>9</v>
      </c>
      <c r="AC34" s="129" t="s">
        <v>130</v>
      </c>
      <c r="AZ34" s="129">
        <v>3</v>
      </c>
      <c r="BA34" s="129">
        <f t="shared" si="7"/>
        <v>0</v>
      </c>
      <c r="BB34" s="129">
        <f t="shared" si="8"/>
        <v>0</v>
      </c>
      <c r="BC34" s="129">
        <f t="shared" si="9"/>
        <v>0</v>
      </c>
      <c r="BD34" s="129">
        <f t="shared" si="10"/>
        <v>0</v>
      </c>
      <c r="BE34" s="129">
        <f t="shared" si="11"/>
        <v>0</v>
      </c>
      <c r="CZ34" s="129">
        <v>0</v>
      </c>
    </row>
    <row r="35" spans="1:104" x14ac:dyDescent="0.2">
      <c r="A35" s="158"/>
      <c r="B35" s="159" t="s">
        <v>69</v>
      </c>
      <c r="C35" s="160" t="str">
        <f>CONCATENATE(B22," ",C22)</f>
        <v>M0042 ELEKTROINSTALACE-MATERIÁL</v>
      </c>
      <c r="D35" s="158"/>
      <c r="E35" s="161"/>
      <c r="F35" s="161"/>
      <c r="G35" s="162">
        <f>SUM(G22:G34)</f>
        <v>0</v>
      </c>
      <c r="O35" s="151">
        <v>4</v>
      </c>
      <c r="BA35" s="163">
        <f>SUM(BA22:BA34)</f>
        <v>0</v>
      </c>
      <c r="BB35" s="163">
        <f>SUM(BB22:BB34)</f>
        <v>0</v>
      </c>
      <c r="BC35" s="163">
        <f>SUM(BC22:BC34)</f>
        <v>0</v>
      </c>
      <c r="BD35" s="163">
        <f>SUM(BD22:BD34)</f>
        <v>0</v>
      </c>
      <c r="BE35" s="163">
        <f>SUM(BE22:BE34)</f>
        <v>0</v>
      </c>
    </row>
    <row r="36" spans="1:104" x14ac:dyDescent="0.2">
      <c r="A36" s="144" t="s">
        <v>67</v>
      </c>
      <c r="B36" s="145" t="s">
        <v>132</v>
      </c>
      <c r="C36" s="146" t="s">
        <v>133</v>
      </c>
      <c r="D36" s="147"/>
      <c r="E36" s="148"/>
      <c r="F36" s="148"/>
      <c r="G36" s="149"/>
      <c r="H36" s="150"/>
      <c r="I36" s="150"/>
      <c r="O36" s="151">
        <v>1</v>
      </c>
    </row>
    <row r="37" spans="1:104" x14ac:dyDescent="0.2">
      <c r="A37" s="152">
        <v>26</v>
      </c>
      <c r="B37" s="153" t="s">
        <v>134</v>
      </c>
      <c r="C37" s="154" t="s">
        <v>135</v>
      </c>
      <c r="D37" s="155" t="s">
        <v>136</v>
      </c>
      <c r="E37" s="156">
        <v>1</v>
      </c>
      <c r="F37" s="156">
        <v>0</v>
      </c>
      <c r="G37" s="157">
        <f t="shared" ref="G37:G44" si="12">E37*F37</f>
        <v>0</v>
      </c>
      <c r="O37" s="151">
        <v>2</v>
      </c>
      <c r="AA37" s="129">
        <v>11</v>
      </c>
      <c r="AB37" s="129">
        <v>2</v>
      </c>
      <c r="AC37" s="129">
        <v>68</v>
      </c>
      <c r="AZ37" s="129">
        <v>4</v>
      </c>
      <c r="BA37" s="129">
        <f t="shared" ref="BA37:BA44" si="13">IF(AZ37=1,G37,0)</f>
        <v>0</v>
      </c>
      <c r="BB37" s="129">
        <f t="shared" ref="BB37:BB44" si="14">IF(AZ37=2,G37,0)</f>
        <v>0</v>
      </c>
      <c r="BC37" s="129">
        <f t="shared" ref="BC37:BC44" si="15">IF(AZ37=3,G37,0)</f>
        <v>0</v>
      </c>
      <c r="BD37" s="129">
        <f t="shared" ref="BD37:BD44" si="16">IF(AZ37=4,G37,0)</f>
        <v>0</v>
      </c>
      <c r="BE37" s="129">
        <f t="shared" ref="BE37:BE44" si="17">IF(AZ37=5,G37,0)</f>
        <v>0</v>
      </c>
      <c r="CZ37" s="129">
        <v>0</v>
      </c>
    </row>
    <row r="38" spans="1:104" x14ac:dyDescent="0.2">
      <c r="A38" s="152">
        <v>27</v>
      </c>
      <c r="B38" s="153" t="s">
        <v>137</v>
      </c>
      <c r="C38" s="154" t="s">
        <v>138</v>
      </c>
      <c r="D38" s="155" t="s">
        <v>80</v>
      </c>
      <c r="E38" s="156">
        <v>10</v>
      </c>
      <c r="F38" s="156">
        <v>0</v>
      </c>
      <c r="G38" s="157">
        <f t="shared" si="12"/>
        <v>0</v>
      </c>
      <c r="O38" s="151">
        <v>2</v>
      </c>
      <c r="AA38" s="129">
        <v>1</v>
      </c>
      <c r="AB38" s="129">
        <v>9</v>
      </c>
      <c r="AC38" s="129">
        <v>9</v>
      </c>
      <c r="AZ38" s="129">
        <v>4</v>
      </c>
      <c r="BA38" s="129">
        <f t="shared" si="13"/>
        <v>0</v>
      </c>
      <c r="BB38" s="129">
        <f t="shared" si="14"/>
        <v>0</v>
      </c>
      <c r="BC38" s="129">
        <f t="shared" si="15"/>
        <v>0</v>
      </c>
      <c r="BD38" s="129">
        <f t="shared" si="16"/>
        <v>0</v>
      </c>
      <c r="BE38" s="129">
        <f t="shared" si="17"/>
        <v>0</v>
      </c>
      <c r="CZ38" s="129">
        <v>0</v>
      </c>
    </row>
    <row r="39" spans="1:104" ht="22.5" x14ac:dyDescent="0.2">
      <c r="A39" s="152">
        <v>28</v>
      </c>
      <c r="B39" s="153" t="s">
        <v>139</v>
      </c>
      <c r="C39" s="154" t="s">
        <v>140</v>
      </c>
      <c r="D39" s="155" t="s">
        <v>80</v>
      </c>
      <c r="E39" s="156">
        <v>120</v>
      </c>
      <c r="F39" s="156">
        <v>0</v>
      </c>
      <c r="G39" s="157">
        <f t="shared" si="12"/>
        <v>0</v>
      </c>
      <c r="O39" s="151">
        <v>2</v>
      </c>
      <c r="AA39" s="129">
        <v>1</v>
      </c>
      <c r="AB39" s="129">
        <v>9</v>
      </c>
      <c r="AC39" s="129">
        <v>9</v>
      </c>
      <c r="AZ39" s="129">
        <v>4</v>
      </c>
      <c r="BA39" s="129">
        <f t="shared" si="13"/>
        <v>0</v>
      </c>
      <c r="BB39" s="129">
        <f t="shared" si="14"/>
        <v>0</v>
      </c>
      <c r="BC39" s="129">
        <f t="shared" si="15"/>
        <v>0</v>
      </c>
      <c r="BD39" s="129">
        <f t="shared" si="16"/>
        <v>0</v>
      </c>
      <c r="BE39" s="129">
        <f t="shared" si="17"/>
        <v>0</v>
      </c>
      <c r="CZ39" s="129">
        <v>0</v>
      </c>
    </row>
    <row r="40" spans="1:104" x14ac:dyDescent="0.2">
      <c r="A40" s="152">
        <v>29</v>
      </c>
      <c r="B40" s="153" t="s">
        <v>141</v>
      </c>
      <c r="C40" s="154" t="s">
        <v>142</v>
      </c>
      <c r="D40" s="155" t="s">
        <v>83</v>
      </c>
      <c r="E40" s="156">
        <v>5</v>
      </c>
      <c r="F40" s="156">
        <v>0</v>
      </c>
      <c r="G40" s="157">
        <f t="shared" si="12"/>
        <v>0</v>
      </c>
      <c r="O40" s="151">
        <v>2</v>
      </c>
      <c r="AA40" s="129">
        <v>1</v>
      </c>
      <c r="AB40" s="129">
        <v>9</v>
      </c>
      <c r="AC40" s="129">
        <v>9</v>
      </c>
      <c r="AZ40" s="129">
        <v>4</v>
      </c>
      <c r="BA40" s="129">
        <f t="shared" si="13"/>
        <v>0</v>
      </c>
      <c r="BB40" s="129">
        <f t="shared" si="14"/>
        <v>0</v>
      </c>
      <c r="BC40" s="129">
        <f t="shared" si="15"/>
        <v>0</v>
      </c>
      <c r="BD40" s="129">
        <f t="shared" si="16"/>
        <v>0</v>
      </c>
      <c r="BE40" s="129">
        <f t="shared" si="17"/>
        <v>0</v>
      </c>
      <c r="CZ40" s="129">
        <v>0</v>
      </c>
    </row>
    <row r="41" spans="1:104" x14ac:dyDescent="0.2">
      <c r="A41" s="152">
        <v>30</v>
      </c>
      <c r="B41" s="153" t="s">
        <v>143</v>
      </c>
      <c r="C41" s="154" t="s">
        <v>144</v>
      </c>
      <c r="D41" s="155" t="s">
        <v>83</v>
      </c>
      <c r="E41" s="156">
        <v>5</v>
      </c>
      <c r="F41" s="156">
        <v>0</v>
      </c>
      <c r="G41" s="157">
        <f t="shared" si="12"/>
        <v>0</v>
      </c>
      <c r="O41" s="151">
        <v>2</v>
      </c>
      <c r="AA41" s="129">
        <v>1</v>
      </c>
      <c r="AB41" s="129">
        <v>9</v>
      </c>
      <c r="AC41" s="129">
        <v>9</v>
      </c>
      <c r="AZ41" s="129">
        <v>4</v>
      </c>
      <c r="BA41" s="129">
        <f t="shared" si="13"/>
        <v>0</v>
      </c>
      <c r="BB41" s="129">
        <f t="shared" si="14"/>
        <v>0</v>
      </c>
      <c r="BC41" s="129">
        <f t="shared" si="15"/>
        <v>0</v>
      </c>
      <c r="BD41" s="129">
        <f t="shared" si="16"/>
        <v>0</v>
      </c>
      <c r="BE41" s="129">
        <f t="shared" si="17"/>
        <v>0</v>
      </c>
      <c r="CZ41" s="129">
        <v>0</v>
      </c>
    </row>
    <row r="42" spans="1:104" ht="22.5" x14ac:dyDescent="0.2">
      <c r="A42" s="152">
        <v>31</v>
      </c>
      <c r="B42" s="153" t="s">
        <v>145</v>
      </c>
      <c r="C42" s="154" t="s">
        <v>146</v>
      </c>
      <c r="D42" s="155" t="s">
        <v>83</v>
      </c>
      <c r="E42" s="156">
        <v>5</v>
      </c>
      <c r="F42" s="156">
        <v>0</v>
      </c>
      <c r="G42" s="157">
        <f t="shared" si="12"/>
        <v>0</v>
      </c>
      <c r="O42" s="151">
        <v>2</v>
      </c>
      <c r="AA42" s="129">
        <v>1</v>
      </c>
      <c r="AB42" s="129">
        <v>9</v>
      </c>
      <c r="AC42" s="129">
        <v>9</v>
      </c>
      <c r="AZ42" s="129">
        <v>4</v>
      </c>
      <c r="BA42" s="129">
        <f t="shared" si="13"/>
        <v>0</v>
      </c>
      <c r="BB42" s="129">
        <f t="shared" si="14"/>
        <v>0</v>
      </c>
      <c r="BC42" s="129">
        <f t="shared" si="15"/>
        <v>0</v>
      </c>
      <c r="BD42" s="129">
        <f t="shared" si="16"/>
        <v>0</v>
      </c>
      <c r="BE42" s="129">
        <f t="shared" si="17"/>
        <v>0</v>
      </c>
      <c r="CZ42" s="129">
        <v>0</v>
      </c>
    </row>
    <row r="43" spans="1:104" x14ac:dyDescent="0.2">
      <c r="A43" s="152">
        <v>32</v>
      </c>
      <c r="B43" s="153" t="s">
        <v>147</v>
      </c>
      <c r="C43" s="154" t="s">
        <v>148</v>
      </c>
      <c r="D43" s="155" t="s">
        <v>83</v>
      </c>
      <c r="E43" s="156">
        <v>5</v>
      </c>
      <c r="F43" s="156">
        <v>0</v>
      </c>
      <c r="G43" s="157">
        <f t="shared" si="12"/>
        <v>0</v>
      </c>
      <c r="O43" s="151">
        <v>2</v>
      </c>
      <c r="AA43" s="129">
        <v>1</v>
      </c>
      <c r="AB43" s="129">
        <v>9</v>
      </c>
      <c r="AC43" s="129">
        <v>9</v>
      </c>
      <c r="AZ43" s="129">
        <v>4</v>
      </c>
      <c r="BA43" s="129">
        <f t="shared" si="13"/>
        <v>0</v>
      </c>
      <c r="BB43" s="129">
        <f t="shared" si="14"/>
        <v>0</v>
      </c>
      <c r="BC43" s="129">
        <f t="shared" si="15"/>
        <v>0</v>
      </c>
      <c r="BD43" s="129">
        <f t="shared" si="16"/>
        <v>0</v>
      </c>
      <c r="BE43" s="129">
        <f t="shared" si="17"/>
        <v>0</v>
      </c>
      <c r="CZ43" s="129">
        <v>0</v>
      </c>
    </row>
    <row r="44" spans="1:104" x14ac:dyDescent="0.2">
      <c r="A44" s="152">
        <v>33</v>
      </c>
      <c r="B44" s="153" t="s">
        <v>134</v>
      </c>
      <c r="C44" s="154" t="s">
        <v>149</v>
      </c>
      <c r="D44" s="155" t="s">
        <v>68</v>
      </c>
      <c r="E44" s="156">
        <v>1</v>
      </c>
      <c r="F44" s="156">
        <v>0</v>
      </c>
      <c r="G44" s="157">
        <f t="shared" si="12"/>
        <v>0</v>
      </c>
      <c r="O44" s="151">
        <v>2</v>
      </c>
      <c r="AA44" s="129">
        <v>11</v>
      </c>
      <c r="AB44" s="129">
        <v>0</v>
      </c>
      <c r="AC44" s="129">
        <v>69</v>
      </c>
      <c r="AZ44" s="129">
        <v>3</v>
      </c>
      <c r="BA44" s="129">
        <f t="shared" si="13"/>
        <v>0</v>
      </c>
      <c r="BB44" s="129">
        <f t="shared" si="14"/>
        <v>0</v>
      </c>
      <c r="BC44" s="129">
        <f t="shared" si="15"/>
        <v>0</v>
      </c>
      <c r="BD44" s="129">
        <f t="shared" si="16"/>
        <v>0</v>
      </c>
      <c r="BE44" s="129">
        <f t="shared" si="17"/>
        <v>0</v>
      </c>
      <c r="CZ44" s="129">
        <v>0</v>
      </c>
    </row>
    <row r="45" spans="1:104" x14ac:dyDescent="0.2">
      <c r="A45" s="158"/>
      <c r="B45" s="159" t="s">
        <v>69</v>
      </c>
      <c r="C45" s="160" t="str">
        <f>CONCATENATE(B36," ",C36)</f>
        <v>M0101 BLESKOSVOD</v>
      </c>
      <c r="D45" s="158"/>
      <c r="E45" s="161"/>
      <c r="F45" s="161"/>
      <c r="G45" s="162">
        <f>SUM(G36:G44)</f>
        <v>0</v>
      </c>
      <c r="O45" s="151">
        <v>4</v>
      </c>
      <c r="BA45" s="163">
        <f>SUM(BA36:BA44)</f>
        <v>0</v>
      </c>
      <c r="BB45" s="163">
        <f>SUM(BB36:BB44)</f>
        <v>0</v>
      </c>
      <c r="BC45" s="163">
        <f>SUM(BC36:BC44)</f>
        <v>0</v>
      </c>
      <c r="BD45" s="163">
        <f>SUM(BD36:BD44)</f>
        <v>0</v>
      </c>
      <c r="BE45" s="163">
        <f>SUM(BE36:BE44)</f>
        <v>0</v>
      </c>
    </row>
    <row r="46" spans="1:104" x14ac:dyDescent="0.2">
      <c r="A46" s="144" t="s">
        <v>67</v>
      </c>
      <c r="B46" s="145" t="s">
        <v>150</v>
      </c>
      <c r="C46" s="146" t="s">
        <v>151</v>
      </c>
      <c r="D46" s="147"/>
      <c r="E46" s="148"/>
      <c r="F46" s="148"/>
      <c r="G46" s="149"/>
      <c r="H46" s="150"/>
      <c r="I46" s="150"/>
      <c r="O46" s="151">
        <v>1</v>
      </c>
    </row>
    <row r="47" spans="1:104" x14ac:dyDescent="0.2">
      <c r="A47" s="152">
        <v>34</v>
      </c>
      <c r="B47" s="153" t="s">
        <v>152</v>
      </c>
      <c r="C47" s="154" t="s">
        <v>153</v>
      </c>
      <c r="D47" s="155" t="s">
        <v>154</v>
      </c>
      <c r="E47" s="156">
        <v>1</v>
      </c>
      <c r="F47" s="156">
        <v>0</v>
      </c>
      <c r="G47" s="157">
        <f>E47*F47</f>
        <v>0</v>
      </c>
      <c r="O47" s="151">
        <v>2</v>
      </c>
      <c r="AA47" s="129">
        <v>3</v>
      </c>
      <c r="AB47" s="129">
        <v>9</v>
      </c>
      <c r="AC47" s="129" t="s">
        <v>152</v>
      </c>
      <c r="AZ47" s="129">
        <v>3</v>
      </c>
      <c r="BA47" s="129">
        <f>IF(AZ47=1,G47,0)</f>
        <v>0</v>
      </c>
      <c r="BB47" s="129">
        <f>IF(AZ47=2,G47,0)</f>
        <v>0</v>
      </c>
      <c r="BC47" s="129">
        <f>IF(AZ47=3,G47,0)</f>
        <v>0</v>
      </c>
      <c r="BD47" s="129">
        <f>IF(AZ47=4,G47,0)</f>
        <v>0</v>
      </c>
      <c r="BE47" s="129">
        <f>IF(AZ47=5,G47,0)</f>
        <v>0</v>
      </c>
      <c r="CZ47" s="129">
        <v>0</v>
      </c>
    </row>
    <row r="48" spans="1:104" x14ac:dyDescent="0.2">
      <c r="A48" s="152">
        <v>35</v>
      </c>
      <c r="B48" s="153" t="s">
        <v>155</v>
      </c>
      <c r="C48" s="154" t="s">
        <v>156</v>
      </c>
      <c r="D48" s="155" t="s">
        <v>157</v>
      </c>
      <c r="E48" s="156">
        <v>240</v>
      </c>
      <c r="F48" s="156">
        <v>0</v>
      </c>
      <c r="G48" s="157">
        <f>E48*F48</f>
        <v>0</v>
      </c>
      <c r="O48" s="151">
        <v>2</v>
      </c>
      <c r="AA48" s="129">
        <v>4</v>
      </c>
      <c r="AB48" s="129">
        <v>9</v>
      </c>
      <c r="AC48" s="129" t="s">
        <v>155</v>
      </c>
      <c r="AZ48" s="129">
        <v>4</v>
      </c>
      <c r="BA48" s="129">
        <f>IF(AZ48=1,G48,0)</f>
        <v>0</v>
      </c>
      <c r="BB48" s="129">
        <f>IF(AZ48=2,G48,0)</f>
        <v>0</v>
      </c>
      <c r="BC48" s="129">
        <f>IF(AZ48=3,G48,0)</f>
        <v>0</v>
      </c>
      <c r="BD48" s="129">
        <f>IF(AZ48=4,G48,0)</f>
        <v>0</v>
      </c>
      <c r="BE48" s="129">
        <f>IF(AZ48=5,G48,0)</f>
        <v>0</v>
      </c>
      <c r="CZ48" s="129">
        <v>0</v>
      </c>
    </row>
    <row r="49" spans="1:104" x14ac:dyDescent="0.2">
      <c r="A49" s="152">
        <v>36</v>
      </c>
      <c r="B49" s="153" t="s">
        <v>158</v>
      </c>
      <c r="C49" s="154" t="s">
        <v>159</v>
      </c>
      <c r="D49" s="155" t="s">
        <v>80</v>
      </c>
      <c r="E49" s="156">
        <v>10</v>
      </c>
      <c r="F49" s="156">
        <v>0</v>
      </c>
      <c r="G49" s="157">
        <f>E49*F49</f>
        <v>0</v>
      </c>
      <c r="O49" s="151">
        <v>2</v>
      </c>
      <c r="AA49" s="129">
        <v>4</v>
      </c>
      <c r="AB49" s="129">
        <v>9</v>
      </c>
      <c r="AC49" s="129">
        <v>3452104634</v>
      </c>
      <c r="AZ49" s="129">
        <v>4</v>
      </c>
      <c r="BA49" s="129">
        <f>IF(AZ49=1,G49,0)</f>
        <v>0</v>
      </c>
      <c r="BB49" s="129">
        <f>IF(AZ49=2,G49,0)</f>
        <v>0</v>
      </c>
      <c r="BC49" s="129">
        <f>IF(AZ49=3,G49,0)</f>
        <v>0</v>
      </c>
      <c r="BD49" s="129">
        <f>IF(AZ49=4,G49,0)</f>
        <v>0</v>
      </c>
      <c r="BE49" s="129">
        <f>IF(AZ49=5,G49,0)</f>
        <v>0</v>
      </c>
      <c r="CZ49" s="129">
        <v>0</v>
      </c>
    </row>
    <row r="50" spans="1:104" x14ac:dyDescent="0.2">
      <c r="A50" s="152">
        <v>37</v>
      </c>
      <c r="B50" s="153" t="s">
        <v>160</v>
      </c>
      <c r="C50" s="154" t="s">
        <v>161</v>
      </c>
      <c r="D50" s="155" t="s">
        <v>68</v>
      </c>
      <c r="E50" s="156">
        <v>5</v>
      </c>
      <c r="F50" s="156">
        <v>0</v>
      </c>
      <c r="G50" s="157">
        <f>E50*F50</f>
        <v>0</v>
      </c>
      <c r="O50" s="151">
        <v>2</v>
      </c>
      <c r="AA50" s="129">
        <v>4</v>
      </c>
      <c r="AB50" s="129">
        <v>9</v>
      </c>
      <c r="AC50" s="129">
        <v>3452104703</v>
      </c>
      <c r="AZ50" s="129">
        <v>4</v>
      </c>
      <c r="BA50" s="129">
        <f>IF(AZ50=1,G50,0)</f>
        <v>0</v>
      </c>
      <c r="BB50" s="129">
        <f>IF(AZ50=2,G50,0)</f>
        <v>0</v>
      </c>
      <c r="BC50" s="129">
        <f>IF(AZ50=3,G50,0)</f>
        <v>0</v>
      </c>
      <c r="BD50" s="129">
        <f>IF(AZ50=4,G50,0)</f>
        <v>0</v>
      </c>
      <c r="BE50" s="129">
        <f>IF(AZ50=5,G50,0)</f>
        <v>0</v>
      </c>
      <c r="CZ50" s="129">
        <v>0</v>
      </c>
    </row>
    <row r="51" spans="1:104" x14ac:dyDescent="0.2">
      <c r="A51" s="152">
        <v>38</v>
      </c>
      <c r="B51" s="153" t="s">
        <v>162</v>
      </c>
      <c r="C51" s="154" t="s">
        <v>163</v>
      </c>
      <c r="D51" s="155" t="s">
        <v>83</v>
      </c>
      <c r="E51" s="156">
        <v>5</v>
      </c>
      <c r="F51" s="156">
        <v>0</v>
      </c>
      <c r="G51" s="157">
        <f>E51*F51</f>
        <v>0</v>
      </c>
      <c r="O51" s="151">
        <v>2</v>
      </c>
      <c r="AA51" s="129">
        <v>4</v>
      </c>
      <c r="AB51" s="129">
        <v>9</v>
      </c>
      <c r="AC51" s="129">
        <v>35441846</v>
      </c>
      <c r="AZ51" s="129">
        <v>4</v>
      </c>
      <c r="BA51" s="129">
        <f>IF(AZ51=1,G51,0)</f>
        <v>0</v>
      </c>
      <c r="BB51" s="129">
        <f>IF(AZ51=2,G51,0)</f>
        <v>0</v>
      </c>
      <c r="BC51" s="129">
        <f>IF(AZ51=3,G51,0)</f>
        <v>0</v>
      </c>
      <c r="BD51" s="129">
        <f>IF(AZ51=4,G51,0)</f>
        <v>0</v>
      </c>
      <c r="BE51" s="129">
        <f>IF(AZ51=5,G51,0)</f>
        <v>0</v>
      </c>
      <c r="CZ51" s="129">
        <v>0</v>
      </c>
    </row>
    <row r="52" spans="1:104" x14ac:dyDescent="0.2">
      <c r="A52" s="158"/>
      <c r="B52" s="159" t="s">
        <v>69</v>
      </c>
      <c r="C52" s="160" t="str">
        <f>CONCATENATE(B46," ",C46)</f>
        <v>M0102 BLESKOSVOD-MATERIÁL</v>
      </c>
      <c r="D52" s="158"/>
      <c r="E52" s="161"/>
      <c r="F52" s="161"/>
      <c r="G52" s="162">
        <f>SUM(G46:G51)</f>
        <v>0</v>
      </c>
      <c r="O52" s="151">
        <v>4</v>
      </c>
      <c r="BA52" s="163">
        <f>SUM(BA46:BA51)</f>
        <v>0</v>
      </c>
      <c r="BB52" s="163">
        <f>SUM(BB46:BB51)</f>
        <v>0</v>
      </c>
      <c r="BC52" s="163">
        <f>SUM(BC46:BC51)</f>
        <v>0</v>
      </c>
      <c r="BD52" s="163">
        <f>SUM(BD46:BD51)</f>
        <v>0</v>
      </c>
      <c r="BE52" s="163">
        <f>SUM(BE46:BE51)</f>
        <v>0</v>
      </c>
    </row>
    <row r="53" spans="1:104" x14ac:dyDescent="0.2">
      <c r="A53" s="144" t="s">
        <v>67</v>
      </c>
      <c r="B53" s="145" t="s">
        <v>164</v>
      </c>
      <c r="C53" s="146" t="s">
        <v>28</v>
      </c>
      <c r="D53" s="147"/>
      <c r="E53" s="148"/>
      <c r="F53" s="148"/>
      <c r="G53" s="149"/>
      <c r="H53" s="150"/>
      <c r="I53" s="150"/>
      <c r="O53" s="151">
        <v>1</v>
      </c>
    </row>
    <row r="54" spans="1:104" ht="22.5" x14ac:dyDescent="0.2">
      <c r="A54" s="152">
        <v>39</v>
      </c>
      <c r="B54" s="153" t="s">
        <v>165</v>
      </c>
      <c r="C54" s="154" t="s">
        <v>166</v>
      </c>
      <c r="D54" s="155" t="s">
        <v>167</v>
      </c>
      <c r="E54" s="156">
        <v>6</v>
      </c>
      <c r="F54" s="156">
        <v>0</v>
      </c>
      <c r="G54" s="157">
        <f>E54*F54</f>
        <v>0</v>
      </c>
      <c r="O54" s="151">
        <v>2</v>
      </c>
      <c r="AA54" s="129">
        <v>10</v>
      </c>
      <c r="AB54" s="129">
        <v>0</v>
      </c>
      <c r="AC54" s="129">
        <v>8</v>
      </c>
      <c r="AZ54" s="129">
        <v>5</v>
      </c>
      <c r="BA54" s="129">
        <f>IF(AZ54=1,G54,0)</f>
        <v>0</v>
      </c>
      <c r="BB54" s="129">
        <f>IF(AZ54=2,G54,0)</f>
        <v>0</v>
      </c>
      <c r="BC54" s="129">
        <f>IF(AZ54=3,G54,0)</f>
        <v>0</v>
      </c>
      <c r="BD54" s="129">
        <f>IF(AZ54=4,G54,0)</f>
        <v>0</v>
      </c>
      <c r="BE54" s="129">
        <f>IF(AZ54=5,G54,0)</f>
        <v>0</v>
      </c>
      <c r="CZ54" s="129">
        <v>0</v>
      </c>
    </row>
    <row r="55" spans="1:104" x14ac:dyDescent="0.2">
      <c r="A55" s="152">
        <v>40</v>
      </c>
      <c r="B55" s="153" t="s">
        <v>168</v>
      </c>
      <c r="C55" s="154" t="s">
        <v>169</v>
      </c>
      <c r="D55" s="155" t="s">
        <v>170</v>
      </c>
      <c r="E55" s="156">
        <v>12</v>
      </c>
      <c r="F55" s="156">
        <v>0</v>
      </c>
      <c r="G55" s="157">
        <f>E55*F55</f>
        <v>0</v>
      </c>
      <c r="O55" s="151">
        <v>2</v>
      </c>
      <c r="AA55" s="129">
        <v>10</v>
      </c>
      <c r="AB55" s="129">
        <v>0</v>
      </c>
      <c r="AC55" s="129">
        <v>8</v>
      </c>
      <c r="AZ55" s="129">
        <v>5</v>
      </c>
      <c r="BA55" s="129">
        <f>IF(AZ55=1,G55,0)</f>
        <v>0</v>
      </c>
      <c r="BB55" s="129">
        <f>IF(AZ55=2,G55,0)</f>
        <v>0</v>
      </c>
      <c r="BC55" s="129">
        <f>IF(AZ55=3,G55,0)</f>
        <v>0</v>
      </c>
      <c r="BD55" s="129">
        <f>IF(AZ55=4,G55,0)</f>
        <v>0</v>
      </c>
      <c r="BE55" s="129">
        <f>IF(AZ55=5,G55,0)</f>
        <v>0</v>
      </c>
      <c r="CZ55" s="129">
        <v>0</v>
      </c>
    </row>
    <row r="56" spans="1:104" x14ac:dyDescent="0.2">
      <c r="A56" s="158"/>
      <c r="B56" s="159" t="s">
        <v>69</v>
      </c>
      <c r="C56" s="160" t="str">
        <f>CONCATENATE(B53," ",C53)</f>
        <v>M0231 HZS</v>
      </c>
      <c r="D56" s="158"/>
      <c r="E56" s="161"/>
      <c r="F56" s="161"/>
      <c r="G56" s="162">
        <f>SUM(G53:G55)</f>
        <v>0</v>
      </c>
      <c r="O56" s="151">
        <v>4</v>
      </c>
      <c r="BA56" s="163">
        <f>SUM(BA53:BA55)</f>
        <v>0</v>
      </c>
      <c r="BB56" s="163">
        <f>SUM(BB53:BB55)</f>
        <v>0</v>
      </c>
      <c r="BC56" s="163">
        <f>SUM(BC53:BC55)</f>
        <v>0</v>
      </c>
      <c r="BD56" s="163">
        <f>SUM(BD53:BD55)</f>
        <v>0</v>
      </c>
      <c r="BE56" s="163">
        <f>SUM(BE53:BE55)</f>
        <v>0</v>
      </c>
    </row>
    <row r="57" spans="1:104" x14ac:dyDescent="0.2">
      <c r="A57" s="144" t="s">
        <v>67</v>
      </c>
      <c r="B57" s="145" t="s">
        <v>171</v>
      </c>
      <c r="C57" s="146" t="s">
        <v>172</v>
      </c>
      <c r="D57" s="147"/>
      <c r="E57" s="148"/>
      <c r="F57" s="148"/>
      <c r="G57" s="149"/>
      <c r="H57" s="150"/>
      <c r="I57" s="150"/>
      <c r="O57" s="151">
        <v>1</v>
      </c>
    </row>
    <row r="58" spans="1:104" x14ac:dyDescent="0.2">
      <c r="A58" s="152">
        <v>41</v>
      </c>
      <c r="B58" s="153" t="s">
        <v>173</v>
      </c>
      <c r="C58" s="154" t="s">
        <v>174</v>
      </c>
      <c r="D58" s="155" t="s">
        <v>80</v>
      </c>
      <c r="E58" s="156">
        <v>15</v>
      </c>
      <c r="F58" s="156">
        <v>0</v>
      </c>
      <c r="G58" s="157">
        <f>E58*F58</f>
        <v>0</v>
      </c>
      <c r="O58" s="151">
        <v>2</v>
      </c>
      <c r="AA58" s="129">
        <v>1</v>
      </c>
      <c r="AB58" s="129">
        <v>9</v>
      </c>
      <c r="AC58" s="129">
        <v>9</v>
      </c>
      <c r="AZ58" s="129">
        <v>4</v>
      </c>
      <c r="BA58" s="129">
        <f>IF(AZ58=1,G58,0)</f>
        <v>0</v>
      </c>
      <c r="BB58" s="129">
        <f>IF(AZ58=2,G58,0)</f>
        <v>0</v>
      </c>
      <c r="BC58" s="129">
        <f>IF(AZ58=3,G58,0)</f>
        <v>0</v>
      </c>
      <c r="BD58" s="129">
        <f>IF(AZ58=4,G58,0)</f>
        <v>0</v>
      </c>
      <c r="BE58" s="129">
        <f>IF(AZ58=5,G58,0)</f>
        <v>0</v>
      </c>
      <c r="CZ58" s="129">
        <v>0</v>
      </c>
    </row>
    <row r="59" spans="1:104" x14ac:dyDescent="0.2">
      <c r="A59" s="152">
        <v>42</v>
      </c>
      <c r="B59" s="153" t="s">
        <v>175</v>
      </c>
      <c r="C59" s="154" t="s">
        <v>176</v>
      </c>
      <c r="D59" s="155" t="s">
        <v>80</v>
      </c>
      <c r="E59" s="156">
        <v>110</v>
      </c>
      <c r="F59" s="156">
        <v>0</v>
      </c>
      <c r="G59" s="157">
        <f>E59*F59</f>
        <v>0</v>
      </c>
      <c r="O59" s="151">
        <v>2</v>
      </c>
      <c r="AA59" s="129">
        <v>1</v>
      </c>
      <c r="AB59" s="129">
        <v>9</v>
      </c>
      <c r="AC59" s="129">
        <v>9</v>
      </c>
      <c r="AZ59" s="129">
        <v>4</v>
      </c>
      <c r="BA59" s="129">
        <f>IF(AZ59=1,G59,0)</f>
        <v>0</v>
      </c>
      <c r="BB59" s="129">
        <f>IF(AZ59=2,G59,0)</f>
        <v>0</v>
      </c>
      <c r="BC59" s="129">
        <f>IF(AZ59=3,G59,0)</f>
        <v>0</v>
      </c>
      <c r="BD59" s="129">
        <f>IF(AZ59=4,G59,0)</f>
        <v>0</v>
      </c>
      <c r="BE59" s="129">
        <f>IF(AZ59=5,G59,0)</f>
        <v>0</v>
      </c>
      <c r="CZ59" s="129">
        <v>0</v>
      </c>
    </row>
    <row r="60" spans="1:104" ht="22.5" x14ac:dyDescent="0.2">
      <c r="A60" s="152">
        <v>43</v>
      </c>
      <c r="B60" s="153" t="s">
        <v>177</v>
      </c>
      <c r="C60" s="154" t="s">
        <v>178</v>
      </c>
      <c r="D60" s="155" t="s">
        <v>80</v>
      </c>
      <c r="E60" s="156">
        <v>15</v>
      </c>
      <c r="F60" s="156">
        <v>0</v>
      </c>
      <c r="G60" s="157">
        <f>E60*F60</f>
        <v>0</v>
      </c>
      <c r="O60" s="151">
        <v>2</v>
      </c>
      <c r="AA60" s="129">
        <v>1</v>
      </c>
      <c r="AB60" s="129">
        <v>9</v>
      </c>
      <c r="AC60" s="129">
        <v>9</v>
      </c>
      <c r="AZ60" s="129">
        <v>4</v>
      </c>
      <c r="BA60" s="129">
        <f>IF(AZ60=1,G60,0)</f>
        <v>0</v>
      </c>
      <c r="BB60" s="129">
        <f>IF(AZ60=2,G60,0)</f>
        <v>0</v>
      </c>
      <c r="BC60" s="129">
        <f>IF(AZ60=3,G60,0)</f>
        <v>0</v>
      </c>
      <c r="BD60" s="129">
        <f>IF(AZ60=4,G60,0)</f>
        <v>0</v>
      </c>
      <c r="BE60" s="129">
        <f>IF(AZ60=5,G60,0)</f>
        <v>0</v>
      </c>
      <c r="CZ60" s="129">
        <v>0.13242999999999999</v>
      </c>
    </row>
    <row r="61" spans="1:104" x14ac:dyDescent="0.2">
      <c r="A61" s="152">
        <v>44</v>
      </c>
      <c r="B61" s="153" t="s">
        <v>179</v>
      </c>
      <c r="C61" s="154" t="s">
        <v>180</v>
      </c>
      <c r="D61" s="155" t="s">
        <v>80</v>
      </c>
      <c r="E61" s="156">
        <v>15</v>
      </c>
      <c r="F61" s="156">
        <v>0</v>
      </c>
      <c r="G61" s="157">
        <f>E61*F61</f>
        <v>0</v>
      </c>
      <c r="O61" s="151">
        <v>2</v>
      </c>
      <c r="AA61" s="129">
        <v>1</v>
      </c>
      <c r="AB61" s="129">
        <v>9</v>
      </c>
      <c r="AC61" s="129">
        <v>9</v>
      </c>
      <c r="AZ61" s="129">
        <v>4</v>
      </c>
      <c r="BA61" s="129">
        <f>IF(AZ61=1,G61,0)</f>
        <v>0</v>
      </c>
      <c r="BB61" s="129">
        <f>IF(AZ61=2,G61,0)</f>
        <v>0</v>
      </c>
      <c r="BC61" s="129">
        <f>IF(AZ61=3,G61,0)</f>
        <v>0</v>
      </c>
      <c r="BD61" s="129">
        <f>IF(AZ61=4,G61,0)</f>
        <v>0</v>
      </c>
      <c r="BE61" s="129">
        <f>IF(AZ61=5,G61,0)</f>
        <v>0</v>
      </c>
      <c r="CZ61" s="129">
        <v>3.1E-4</v>
      </c>
    </row>
    <row r="62" spans="1:104" x14ac:dyDescent="0.2">
      <c r="A62" s="152">
        <v>45</v>
      </c>
      <c r="B62" s="153" t="s">
        <v>181</v>
      </c>
      <c r="C62" s="154" t="s">
        <v>182</v>
      </c>
      <c r="D62" s="155" t="s">
        <v>80</v>
      </c>
      <c r="E62" s="156">
        <v>110</v>
      </c>
      <c r="F62" s="156">
        <v>0</v>
      </c>
      <c r="G62" s="157">
        <f>E62*F62</f>
        <v>0</v>
      </c>
      <c r="O62" s="151">
        <v>2</v>
      </c>
      <c r="AA62" s="129">
        <v>1</v>
      </c>
      <c r="AB62" s="129">
        <v>9</v>
      </c>
      <c r="AC62" s="129">
        <v>9</v>
      </c>
      <c r="AZ62" s="129">
        <v>4</v>
      </c>
      <c r="BA62" s="129">
        <f>IF(AZ62=1,G62,0)</f>
        <v>0</v>
      </c>
      <c r="BB62" s="129">
        <f>IF(AZ62=2,G62,0)</f>
        <v>0</v>
      </c>
      <c r="BC62" s="129">
        <f>IF(AZ62=3,G62,0)</f>
        <v>0</v>
      </c>
      <c r="BD62" s="129">
        <f>IF(AZ62=4,G62,0)</f>
        <v>0</v>
      </c>
      <c r="BE62" s="129">
        <f>IF(AZ62=5,G62,0)</f>
        <v>0</v>
      </c>
      <c r="CZ62" s="129">
        <v>0</v>
      </c>
    </row>
    <row r="63" spans="1:104" x14ac:dyDescent="0.2">
      <c r="A63" s="158"/>
      <c r="B63" s="159" t="s">
        <v>69</v>
      </c>
      <c r="C63" s="160" t="str">
        <f>CONCATENATE(B57," ",C57)</f>
        <v>MA32 Přípravné a pomocné práce</v>
      </c>
      <c r="D63" s="158"/>
      <c r="E63" s="161"/>
      <c r="F63" s="161"/>
      <c r="G63" s="162">
        <f>SUM(G57:G62)</f>
        <v>0</v>
      </c>
      <c r="O63" s="151">
        <v>4</v>
      </c>
      <c r="BA63" s="163">
        <f>SUM(BA57:BA62)</f>
        <v>0</v>
      </c>
      <c r="BB63" s="163">
        <f>SUM(BB57:BB62)</f>
        <v>0</v>
      </c>
      <c r="BC63" s="163">
        <f>SUM(BC57:BC62)</f>
        <v>0</v>
      </c>
      <c r="BD63" s="163">
        <f>SUM(BD57:BD62)</f>
        <v>0</v>
      </c>
      <c r="BE63" s="163">
        <f>SUM(BE57:BE62)</f>
        <v>0</v>
      </c>
    </row>
    <row r="64" spans="1:104" x14ac:dyDescent="0.2">
      <c r="E64" s="129"/>
    </row>
    <row r="65" spans="5:5" x14ac:dyDescent="0.2">
      <c r="E65" s="129"/>
    </row>
    <row r="66" spans="5:5" x14ac:dyDescent="0.2">
      <c r="E66" s="129"/>
    </row>
    <row r="67" spans="5:5" x14ac:dyDescent="0.2">
      <c r="E67" s="129"/>
    </row>
    <row r="68" spans="5:5" x14ac:dyDescent="0.2">
      <c r="E68" s="129"/>
    </row>
    <row r="69" spans="5:5" x14ac:dyDescent="0.2">
      <c r="E69" s="129"/>
    </row>
    <row r="70" spans="5:5" x14ac:dyDescent="0.2">
      <c r="E70" s="129"/>
    </row>
    <row r="71" spans="5:5" x14ac:dyDescent="0.2">
      <c r="E71" s="129"/>
    </row>
    <row r="72" spans="5:5" x14ac:dyDescent="0.2">
      <c r="E72" s="129"/>
    </row>
    <row r="73" spans="5:5" x14ac:dyDescent="0.2">
      <c r="E73" s="129"/>
    </row>
    <row r="74" spans="5:5" x14ac:dyDescent="0.2">
      <c r="E74" s="129"/>
    </row>
    <row r="75" spans="5:5" x14ac:dyDescent="0.2">
      <c r="E75" s="129"/>
    </row>
    <row r="76" spans="5:5" x14ac:dyDescent="0.2">
      <c r="E76" s="129"/>
    </row>
    <row r="77" spans="5:5" x14ac:dyDescent="0.2">
      <c r="E77" s="129"/>
    </row>
    <row r="78" spans="5:5" x14ac:dyDescent="0.2">
      <c r="E78" s="129"/>
    </row>
    <row r="79" spans="5:5" x14ac:dyDescent="0.2">
      <c r="E79" s="129"/>
    </row>
    <row r="80" spans="5:5" x14ac:dyDescent="0.2">
      <c r="E80" s="129"/>
    </row>
    <row r="81" spans="1:7" x14ac:dyDescent="0.2">
      <c r="E81" s="129"/>
    </row>
    <row r="82" spans="1:7" x14ac:dyDescent="0.2">
      <c r="E82" s="129"/>
    </row>
    <row r="83" spans="1:7" x14ac:dyDescent="0.2">
      <c r="E83" s="129"/>
    </row>
    <row r="84" spans="1:7" x14ac:dyDescent="0.2">
      <c r="E84" s="129"/>
    </row>
    <row r="85" spans="1:7" x14ac:dyDescent="0.2">
      <c r="E85" s="129"/>
    </row>
    <row r="86" spans="1:7" x14ac:dyDescent="0.2">
      <c r="E86" s="129"/>
    </row>
    <row r="87" spans="1:7" x14ac:dyDescent="0.2">
      <c r="A87" s="164"/>
      <c r="B87" s="164"/>
      <c r="C87" s="164"/>
      <c r="D87" s="164"/>
      <c r="E87" s="164"/>
      <c r="F87" s="164"/>
      <c r="G87" s="164"/>
    </row>
    <row r="88" spans="1:7" x14ac:dyDescent="0.2">
      <c r="A88" s="164"/>
      <c r="B88" s="164"/>
      <c r="C88" s="164"/>
      <c r="D88" s="164"/>
      <c r="E88" s="164"/>
      <c r="F88" s="164"/>
      <c r="G88" s="164"/>
    </row>
    <row r="89" spans="1:7" x14ac:dyDescent="0.2">
      <c r="A89" s="164"/>
      <c r="B89" s="164"/>
      <c r="C89" s="164"/>
      <c r="D89" s="164"/>
      <c r="E89" s="164"/>
      <c r="F89" s="164"/>
      <c r="G89" s="164"/>
    </row>
    <row r="90" spans="1:7" x14ac:dyDescent="0.2">
      <c r="A90" s="164"/>
      <c r="B90" s="164"/>
      <c r="C90" s="164"/>
      <c r="D90" s="164"/>
      <c r="E90" s="164"/>
      <c r="F90" s="164"/>
      <c r="G90" s="164"/>
    </row>
    <row r="91" spans="1:7" x14ac:dyDescent="0.2">
      <c r="E91" s="129"/>
    </row>
    <row r="92" spans="1:7" x14ac:dyDescent="0.2">
      <c r="E92" s="129"/>
    </row>
    <row r="93" spans="1:7" x14ac:dyDescent="0.2">
      <c r="E93" s="129"/>
    </row>
    <row r="94" spans="1:7" x14ac:dyDescent="0.2">
      <c r="E94" s="129"/>
    </row>
    <row r="95" spans="1:7" x14ac:dyDescent="0.2">
      <c r="E95" s="129"/>
    </row>
    <row r="96" spans="1:7" x14ac:dyDescent="0.2">
      <c r="E96" s="129"/>
    </row>
    <row r="97" spans="5:5" x14ac:dyDescent="0.2">
      <c r="E97" s="129"/>
    </row>
    <row r="98" spans="5:5" x14ac:dyDescent="0.2">
      <c r="E98" s="129"/>
    </row>
    <row r="99" spans="5:5" x14ac:dyDescent="0.2">
      <c r="E99" s="129"/>
    </row>
    <row r="100" spans="5:5" x14ac:dyDescent="0.2">
      <c r="E100" s="129"/>
    </row>
    <row r="101" spans="5:5" x14ac:dyDescent="0.2">
      <c r="E101" s="129"/>
    </row>
    <row r="102" spans="5:5" x14ac:dyDescent="0.2">
      <c r="E102" s="129"/>
    </row>
    <row r="103" spans="5:5" x14ac:dyDescent="0.2">
      <c r="E103" s="129"/>
    </row>
    <row r="104" spans="5:5" x14ac:dyDescent="0.2">
      <c r="E104" s="129"/>
    </row>
    <row r="105" spans="5:5" x14ac:dyDescent="0.2">
      <c r="E105" s="129"/>
    </row>
    <row r="106" spans="5:5" x14ac:dyDescent="0.2">
      <c r="E106" s="129"/>
    </row>
    <row r="107" spans="5:5" x14ac:dyDescent="0.2">
      <c r="E107" s="129"/>
    </row>
    <row r="108" spans="5:5" x14ac:dyDescent="0.2">
      <c r="E108" s="129"/>
    </row>
    <row r="109" spans="5:5" x14ac:dyDescent="0.2">
      <c r="E109" s="129"/>
    </row>
    <row r="110" spans="5:5" x14ac:dyDescent="0.2">
      <c r="E110" s="129"/>
    </row>
    <row r="111" spans="5:5" x14ac:dyDescent="0.2">
      <c r="E111" s="129"/>
    </row>
    <row r="112" spans="5:5" x14ac:dyDescent="0.2">
      <c r="E112" s="129"/>
    </row>
    <row r="113" spans="1:7" x14ac:dyDescent="0.2">
      <c r="E113" s="129"/>
    </row>
    <row r="114" spans="1:7" x14ac:dyDescent="0.2">
      <c r="E114" s="129"/>
    </row>
    <row r="115" spans="1:7" x14ac:dyDescent="0.2">
      <c r="E115" s="129"/>
    </row>
    <row r="116" spans="1:7" x14ac:dyDescent="0.2">
      <c r="E116" s="129"/>
    </row>
    <row r="117" spans="1:7" x14ac:dyDescent="0.2">
      <c r="E117" s="129"/>
    </row>
    <row r="118" spans="1:7" x14ac:dyDescent="0.2">
      <c r="E118" s="129"/>
    </row>
    <row r="119" spans="1:7" x14ac:dyDescent="0.2">
      <c r="E119" s="129"/>
    </row>
    <row r="120" spans="1:7" x14ac:dyDescent="0.2">
      <c r="E120" s="129"/>
    </row>
    <row r="121" spans="1:7" x14ac:dyDescent="0.2">
      <c r="E121" s="129"/>
    </row>
    <row r="122" spans="1:7" x14ac:dyDescent="0.2">
      <c r="A122" s="165"/>
      <c r="B122" s="165"/>
    </row>
    <row r="123" spans="1:7" x14ac:dyDescent="0.2">
      <c r="A123" s="164"/>
      <c r="B123" s="164"/>
      <c r="C123" s="166"/>
      <c r="D123" s="166"/>
      <c r="E123" s="167"/>
      <c r="F123" s="166"/>
      <c r="G123" s="168"/>
    </row>
    <row r="124" spans="1:7" x14ac:dyDescent="0.2">
      <c r="A124" s="169"/>
      <c r="B124" s="169"/>
      <c r="C124" s="164"/>
      <c r="D124" s="164"/>
      <c r="E124" s="170"/>
      <c r="F124" s="164"/>
      <c r="G124" s="164"/>
    </row>
    <row r="125" spans="1:7" x14ac:dyDescent="0.2">
      <c r="A125" s="164"/>
      <c r="B125" s="164"/>
      <c r="C125" s="164"/>
      <c r="D125" s="164"/>
      <c r="E125" s="170"/>
      <c r="F125" s="164"/>
      <c r="G125" s="164"/>
    </row>
    <row r="126" spans="1:7" x14ac:dyDescent="0.2">
      <c r="A126" s="164"/>
      <c r="B126" s="164"/>
      <c r="C126" s="164"/>
      <c r="D126" s="164"/>
      <c r="E126" s="170"/>
      <c r="F126" s="164"/>
      <c r="G126" s="164"/>
    </row>
    <row r="127" spans="1:7" x14ac:dyDescent="0.2">
      <c r="A127" s="164"/>
      <c r="B127" s="164"/>
      <c r="C127" s="164"/>
      <c r="D127" s="164"/>
      <c r="E127" s="170"/>
      <c r="F127" s="164"/>
      <c r="G127" s="164"/>
    </row>
    <row r="128" spans="1:7" x14ac:dyDescent="0.2">
      <c r="A128" s="164"/>
      <c r="B128" s="164"/>
      <c r="C128" s="164"/>
      <c r="D128" s="164"/>
      <c r="E128" s="170"/>
      <c r="F128" s="164"/>
      <c r="G128" s="164"/>
    </row>
    <row r="129" spans="1:7" x14ac:dyDescent="0.2">
      <c r="A129" s="164"/>
      <c r="B129" s="164"/>
      <c r="C129" s="164"/>
      <c r="D129" s="164"/>
      <c r="E129" s="170"/>
      <c r="F129" s="164"/>
      <c r="G129" s="164"/>
    </row>
    <row r="130" spans="1:7" x14ac:dyDescent="0.2">
      <c r="A130" s="164"/>
      <c r="B130" s="164"/>
      <c r="C130" s="164"/>
      <c r="D130" s="164"/>
      <c r="E130" s="170"/>
      <c r="F130" s="164"/>
      <c r="G130" s="164"/>
    </row>
    <row r="131" spans="1:7" x14ac:dyDescent="0.2">
      <c r="A131" s="164"/>
      <c r="B131" s="164"/>
      <c r="C131" s="164"/>
      <c r="D131" s="164"/>
      <c r="E131" s="170"/>
      <c r="F131" s="164"/>
      <c r="G131" s="164"/>
    </row>
    <row r="132" spans="1:7" x14ac:dyDescent="0.2">
      <c r="A132" s="164"/>
      <c r="B132" s="164"/>
      <c r="C132" s="164"/>
      <c r="D132" s="164"/>
      <c r="E132" s="170"/>
      <c r="F132" s="164"/>
      <c r="G132" s="164"/>
    </row>
    <row r="133" spans="1:7" x14ac:dyDescent="0.2">
      <c r="A133" s="164"/>
      <c r="B133" s="164"/>
      <c r="C133" s="164"/>
      <c r="D133" s="164"/>
      <c r="E133" s="170"/>
      <c r="F133" s="164"/>
      <c r="G133" s="164"/>
    </row>
    <row r="134" spans="1:7" x14ac:dyDescent="0.2">
      <c r="A134" s="164"/>
      <c r="B134" s="164"/>
      <c r="C134" s="164"/>
      <c r="D134" s="164"/>
      <c r="E134" s="170"/>
      <c r="F134" s="164"/>
      <c r="G134" s="164"/>
    </row>
    <row r="135" spans="1:7" x14ac:dyDescent="0.2">
      <c r="A135" s="164"/>
      <c r="B135" s="164"/>
      <c r="C135" s="164"/>
      <c r="D135" s="164"/>
      <c r="E135" s="170"/>
      <c r="F135" s="164"/>
      <c r="G135" s="164"/>
    </row>
    <row r="136" spans="1:7" x14ac:dyDescent="0.2">
      <c r="A136" s="164"/>
      <c r="B136" s="164"/>
      <c r="C136" s="164"/>
      <c r="D136" s="164"/>
      <c r="E136" s="170"/>
      <c r="F136" s="164"/>
      <c r="G136" s="16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THERMES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Thermes</dc:creator>
  <cp:lastModifiedBy>Adéla Macháčková</cp:lastModifiedBy>
  <dcterms:created xsi:type="dcterms:W3CDTF">2016-02-05T10:22:20Z</dcterms:created>
  <dcterms:modified xsi:type="dcterms:W3CDTF">2017-10-25T12:07:03Z</dcterms:modified>
</cp:coreProperties>
</file>