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375" windowWidth="13545" windowHeight="14220" activeTab="2"/>
  </bookViews>
  <sheets>
    <sheet name="Krycí list" sheetId="1" r:id="rId1"/>
    <sheet name="Rekapitulace" sheetId="2" r:id="rId2"/>
    <sheet name="Rozpocet" sheetId="3" r:id="rId3"/>
    <sheet name="Ostatní a vedlejší náklady" sheetId="4" r:id="rId4"/>
    <sheet name="#Figury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aa">#REF!</definedName>
    <definedName name="ab">#REF!</definedName>
    <definedName name="bbb">#REF!</definedName>
    <definedName name="BPK1" localSheetId="3">#REF!</definedName>
    <definedName name="BPK1">#REF!</definedName>
    <definedName name="BPK2" localSheetId="3">#REF!</definedName>
    <definedName name="BPK2">#REF!</definedName>
    <definedName name="BPK3" localSheetId="3">#REF!</definedName>
    <definedName name="BPK3">#REF!</definedName>
    <definedName name="cisloobjektu" localSheetId="3">'[5]Krycí list'!$A$4</definedName>
    <definedName name="cisloobjektu">'[6]Krycí list'!$A$4</definedName>
    <definedName name="cislostavby" localSheetId="3">'[5]Krycí list'!$A$6</definedName>
    <definedName name="cislostavby">'[6]Krycí list'!$A$6</definedName>
    <definedName name="Dodavka" localSheetId="3">'[7]Rekapitulace'!$G$8</definedName>
    <definedName name="Dodavka">'[8]Rekapitulace'!$G$8</definedName>
    <definedName name="Dodavka0" localSheetId="3">#REF!</definedName>
    <definedName name="Dodavka0">#REF!</definedName>
    <definedName name="HSV" localSheetId="3">'[7]Rekapitulace'!$E$8</definedName>
    <definedName name="HSV">'[8]Rekapitulace'!$E$8</definedName>
    <definedName name="HSV0" localSheetId="3">#REF!</definedName>
    <definedName name="HSV0">#REF!</definedName>
    <definedName name="HZS" localSheetId="3">'[7]Rekapitulace'!$I$8</definedName>
    <definedName name="HZS">'[8]Rekapitulace'!$I$8</definedName>
    <definedName name="HZS0" localSheetId="3">#REF!</definedName>
    <definedName name="HZS0">#REF!</definedName>
    <definedName name="marže_Gaus" localSheetId="3">#REF!</definedName>
    <definedName name="marže_Gaus">#REF!</definedName>
    <definedName name="Mont" localSheetId="3">'[7]Rekapitulace'!$H$8</definedName>
    <definedName name="Mont">'[8]Rekapitulace'!$H$8</definedName>
    <definedName name="Montaz0" localSheetId="3">#REF!</definedName>
    <definedName name="Montaz0">#REF!</definedName>
    <definedName name="nazevobjektu" localSheetId="3">'[5]Krycí list'!$C$4</definedName>
    <definedName name="nazevobjektu">'[6]Krycí list'!$C$4</definedName>
    <definedName name="nazevstavby" localSheetId="3">'[5]Krycí list'!$C$6</definedName>
    <definedName name="nazevstavby">'[6]Krycí list'!$C$6</definedName>
    <definedName name="_xlnm.Print_Titles" localSheetId="3">'Ostatní a vedlejší náklady'!$11:$13</definedName>
    <definedName name="_xlnm.Print_Titles" localSheetId="2">'Rozpocet'!$11:$12</definedName>
    <definedName name="_xlnm.Print_Area" localSheetId="3">'Ostatní a vedlejší náklady'!$A$1:$K$60</definedName>
    <definedName name="_xlnm.Print_Area" localSheetId="2">'Rozpocet'!$A$1:$N$231</definedName>
    <definedName name="PSV" localSheetId="3">'[7]Rekapitulace'!$F$8</definedName>
    <definedName name="PSV">'[8]Rekapitulace'!$F$8</definedName>
    <definedName name="PSV0" localSheetId="3">#REF!</definedName>
    <definedName name="PSV0">#REF!</definedName>
    <definedName name="SloupecCC" localSheetId="3">#REF!</definedName>
    <definedName name="SloupecCisloPol" localSheetId="3">#REF!</definedName>
    <definedName name="SloupecCH" localSheetId="3">#REF!</definedName>
    <definedName name="SloupecJC" localSheetId="3">#REF!</definedName>
    <definedName name="SloupecJH" localSheetId="3">#REF!</definedName>
    <definedName name="SloupecMJ" localSheetId="3">#REF!</definedName>
    <definedName name="SloupecMnozstvi" localSheetId="3">#REF!</definedName>
    <definedName name="SloupecNazPol" localSheetId="3">#REF!</definedName>
    <definedName name="SloupecPC" localSheetId="3">#REF!</definedName>
    <definedName name="Služby" localSheetId="3">#REF!</definedName>
    <definedName name="Služby">#REF!</definedName>
    <definedName name="ss">#REF!</definedName>
    <definedName name="Strojní" localSheetId="3">#REF!</definedName>
    <definedName name="Strojní">#REF!</definedName>
    <definedName name="Subdodávky" localSheetId="3">#REF!</definedName>
    <definedName name="Subdodávky">#REF!</definedName>
    <definedName name="Typ" localSheetId="3">#REF!</definedName>
    <definedName name="Typ">#REF!</definedName>
    <definedName name="VRN" localSheetId="3">'[7]Rekapitulace'!$H$21</definedName>
    <definedName name="VRN">'[8]Rekapitulace'!$H$21</definedName>
    <definedName name="VRNKc" localSheetId="3">'[12]Rekapitulace'!#REF!</definedName>
    <definedName name="VRNKc">'[13]Rekapitulace'!#REF!</definedName>
    <definedName name="VRNnazev" localSheetId="3">'[12]Rekapitulace'!#REF!</definedName>
    <definedName name="VRNnazev">'[13]Rekapitulace'!#REF!</definedName>
    <definedName name="VRNproc" localSheetId="3">'[12]Rekapitulace'!#REF!</definedName>
    <definedName name="VRNproc">'[13]Rekapitulace'!#REF!</definedName>
    <definedName name="VRNzakl" localSheetId="3">'[12]Rekapitulace'!#REF!</definedName>
    <definedName name="VRNzakl">'[13]Rekapitulace'!#REF!</definedName>
  </definedNames>
  <calcPr fullCalcOnLoad="1"/>
</workbook>
</file>

<file path=xl/sharedStrings.xml><?xml version="1.0" encoding="utf-8"?>
<sst xmlns="http://schemas.openxmlformats.org/spreadsheetml/2006/main" count="1224" uniqueCount="524">
  <si>
    <t>KRYCÍ LIST ROZPOČTU</t>
  </si>
  <si>
    <t>Název stavby</t>
  </si>
  <si>
    <t>JKSO</t>
  </si>
  <si>
    <t xml:space="preserve"> </t>
  </si>
  <si>
    <t>Kód stavby</t>
  </si>
  <si>
    <t>Hydroprojekt313014</t>
  </si>
  <si>
    <t>Název objektu</t>
  </si>
  <si>
    <t>EČO</t>
  </si>
  <si>
    <t>Kód objektu</t>
  </si>
  <si>
    <t>01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</si>
  <si>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</si>
  <si>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</si>
  <si>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</si>
  <si>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</si>
  <si>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</si>
  <si>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</si>
  <si>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</si>
  <si>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</si>
  <si>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</si>
  <si>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</si>
  <si>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</si>
  <si>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</si>
  <si>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</si>
  <si>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</si>
  <si>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</si>
  <si>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</si>
  <si>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</si>
  <si>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</si>
  <si>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</si>
  <si>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</si>
  <si>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</si>
  <si>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</si>
  <si>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</si>
  <si>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</si>
  <si>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</si>
  <si>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</si>
  <si>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</si>
  <si>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</si>
  <si>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</si>
  <si>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</si>
  <si>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</si>
  <si>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</si>
  <si>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</si>
  <si>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</si>
  <si>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</si>
  <si>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</si>
  <si>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</si>
  <si>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</si>
  <si>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</si>
  <si>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</si>
  <si>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</si>
  <si>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</si>
  <si>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</si>
  <si>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</si>
  <si>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</si>
  <si>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</si>
  <si>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</si>
  <si>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</si>
  <si>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</si>
  <si>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</si>
  <si>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</si>
  <si>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</si>
  <si>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</si>
  <si>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</si>
  <si>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</si>
  <si>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</si>
  <si>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</si>
  <si>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</si>
  <si>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</si>
  <si>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</si>
  <si>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</si>
  <si>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</si>
  <si>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</si>
  <si>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</si>
  <si>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</si>
  <si>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</si>
  <si>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</si>
  <si>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</si>
  <si>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</si>
  <si>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</si>
  <si>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</si>
  <si>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</si>
  <si>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</si>
  <si>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</si>
  <si>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</si>
  <si>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</si>
  <si>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</si>
  <si>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</si>
  <si>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</si>
  <si>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</si>
  <si>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</si>
  <si>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</si>
  <si>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</si>
  <si>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</si>
  <si>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</si>
  <si>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</si>
  <si>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</si>
  <si>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</si>
  <si>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</si>
  <si>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</si>
  <si>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</si>
  <si>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</si>
  <si>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</si>
  <si>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</si>
  <si>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</si>
  <si>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</si>
  <si>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PK</t>
  </si>
  <si>
    <t>m2</t>
  </si>
  <si>
    <t>2</t>
  </si>
  <si>
    <t>kus</t>
  </si>
  <si>
    <t>119001401</t>
  </si>
  <si>
    <t>Dočasné zajištění potrubí ocelového nebo litinového DN do 200</t>
  </si>
  <si>
    <t>m</t>
  </si>
  <si>
    <t>119001412</t>
  </si>
  <si>
    <t>119001421</t>
  </si>
  <si>
    <t>Dočasné zajištění kabelů a kabelových tratí ze 3 volně ložených kabelů</t>
  </si>
  <si>
    <t>m3</t>
  </si>
  <si>
    <t>130001101</t>
  </si>
  <si>
    <t>Příplatek za ztížení vykopávky v blízkosti pozemního vedení</t>
  </si>
  <si>
    <t>132201209</t>
  </si>
  <si>
    <t>Příplatek za lepivost k hloubení rýh š do 2000 mm v hornině tř. 3</t>
  </si>
  <si>
    <t>kpl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</si>
  <si>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</si>
  <si>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</si>
  <si>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</si>
  <si>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</si>
  <si>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162701105</t>
  </si>
  <si>
    <t>Vodorovné přemístění do 10000 m výkopku z horniny tř. 1 až 4</t>
  </si>
  <si>
    <t>M</t>
  </si>
  <si>
    <t>t</t>
  </si>
  <si>
    <t>174101101</t>
  </si>
  <si>
    <t>Zásyp jam, šachet rýh nebo kolem objektů sypaninou se zhutněním</t>
  </si>
  <si>
    <t>451573111</t>
  </si>
  <si>
    <t>ks</t>
  </si>
  <si>
    <t>877161121</t>
  </si>
  <si>
    <t>891241111</t>
  </si>
  <si>
    <t>Montáž vodovodních šoupátek otevřený výkop DN 80</t>
  </si>
  <si>
    <t>Proplach a desinfekce vodovodního potrubí DN od 40 do 70</t>
  </si>
  <si>
    <t>892241111</t>
  </si>
  <si>
    <t>Tlaková zkouška vodovodního potrubí do 80</t>
  </si>
  <si>
    <t>892372111</t>
  </si>
  <si>
    <t>Zabezpečení konců vodovodního potrubí DN do 300 při tlakových zkouškách</t>
  </si>
  <si>
    <t>899401112</t>
  </si>
  <si>
    <t>Osazení poklopů litinových šoupátkových</t>
  </si>
  <si>
    <t>899401113</t>
  </si>
  <si>
    <t>Osazení poklopů litinových hydrantových</t>
  </si>
  <si>
    <t>Přesun hmot</t>
  </si>
  <si>
    <t>Statutární město Ostrava</t>
  </si>
  <si>
    <t>Ostatní a vedlejší náklady</t>
  </si>
  <si>
    <t>List</t>
  </si>
  <si>
    <t>Kód dle ÚRS</t>
  </si>
  <si>
    <t>Položka</t>
  </si>
  <si>
    <t>Dodávka</t>
  </si>
  <si>
    <t>1.1.</t>
  </si>
  <si>
    <t>1.1.1.</t>
  </si>
  <si>
    <t>Zřízení, údržba a odstranění prostor dodavatele</t>
  </si>
  <si>
    <t xml:space="preserve">ZS zhotovitele </t>
  </si>
  <si>
    <t>1.1.3.</t>
  </si>
  <si>
    <t>Geodetické vytýčení stavby</t>
  </si>
  <si>
    <t xml:space="preserve">Náklady na vytýčení všech inženýrských sítí na staveništi u jednotlivých správců a majitelů,  před zahájením stavebních prací </t>
  </si>
  <si>
    <t>Náklady na vytýčení celé stavby před zahájením stavebních prací</t>
  </si>
  <si>
    <t>1.1.4.</t>
  </si>
  <si>
    <t>Zabezpečení podm.dle Plánu bezpečnosti práce</t>
  </si>
  <si>
    <t>Provizorní přechody pro pěší a přejezdy</t>
  </si>
  <si>
    <t>Provizorní ohrazení výkopu</t>
  </si>
  <si>
    <t>Bezpečnost práce</t>
  </si>
  <si>
    <t>1.1.5.</t>
  </si>
  <si>
    <t>Zajištění skládek a materiálů</t>
  </si>
  <si>
    <t xml:space="preserve"> Skládky materiálu a mezideponie zeminy včetně poplatků</t>
  </si>
  <si>
    <t>1.1.6.</t>
  </si>
  <si>
    <t>Monitoring podzemních vod</t>
  </si>
  <si>
    <t>Sledování množství a kvality čerpané podzemní vody, která je následně vypouštěná do kanalizace nebo recipientu po dobu realizace zemních prací, včetně nákladů za vypouštění čerpané podzemní vody do kanalizace nebo toku</t>
  </si>
  <si>
    <t>1.1.7.</t>
  </si>
  <si>
    <t xml:space="preserve">Zajištění čištění komunikací </t>
  </si>
  <si>
    <t>Čistění komunikací</t>
  </si>
  <si>
    <t>1.1.8.</t>
  </si>
  <si>
    <t>Zjištění obslužnosti komunikací a dočasné dopravní značení</t>
  </si>
  <si>
    <t>Náklady na zajištění bezpečnosti silničního provozu</t>
  </si>
  <si>
    <t xml:space="preserve">Dočasné dopravní značení </t>
  </si>
  <si>
    <t>1.1.9.</t>
  </si>
  <si>
    <t xml:space="preserve">Projednání podmínek s majiteli pozemků </t>
  </si>
  <si>
    <t>Náklady na zajištění vstupu  na pozemky majitelů</t>
  </si>
  <si>
    <t>Náklady na projednání a zajištění připojení nemovitostí</t>
  </si>
  <si>
    <t>Potřebná povolení a souhlasy</t>
  </si>
  <si>
    <t>Nájem komunikace po dobu realizace stavby</t>
  </si>
  <si>
    <t>Náklady za pronájem ploch po dobu realizace stavby</t>
  </si>
  <si>
    <t>1.2.</t>
  </si>
  <si>
    <t>Doprovodné objekty - Informační tabule</t>
  </si>
  <si>
    <t>1.2.1.</t>
  </si>
  <si>
    <t>Informační tabule</t>
  </si>
  <si>
    <t>1.3.</t>
  </si>
  <si>
    <t>Související činnosti</t>
  </si>
  <si>
    <t>1.3.1.</t>
  </si>
  <si>
    <t>1.3.3.</t>
  </si>
  <si>
    <t>Dokumentace pro realizaci</t>
  </si>
  <si>
    <t>Projekt aktualizace dočasného dopravního značení</t>
  </si>
  <si>
    <t>Geodetické zaměření skutečného stavu</t>
  </si>
  <si>
    <t>Geodetické zaměření skutečného provedení  stavby</t>
  </si>
  <si>
    <t>Zákres skutečného provedení stavby</t>
  </si>
  <si>
    <t>Vyhotovení geometrického plánu s vyznačením věcných břemen</t>
  </si>
  <si>
    <t>Vyhotovení geometrického plánu pro vklad věcných břemen do katastru nemovitostí</t>
  </si>
  <si>
    <t>Dokumentace skutečného provedení stavby</t>
  </si>
  <si>
    <t>Dokumentace změn stavby  - pro změnu stavby před kolaudací</t>
  </si>
  <si>
    <t>Dokumentace skutečného provedení</t>
  </si>
  <si>
    <t>Zkoušky a testování</t>
  </si>
  <si>
    <t>Zkoušky zhutnění násypů a zásypů</t>
  </si>
  <si>
    <t>Související zkoušky a atesty</t>
  </si>
  <si>
    <t>Kompletační činnost</t>
  </si>
  <si>
    <t>Kompletační činnost zhotovitele stavby a příprava k odevzdání stavby zadavateli</t>
  </si>
  <si>
    <t/>
  </si>
  <si>
    <t>O02</t>
  </si>
  <si>
    <t>O</t>
  </si>
  <si>
    <t>Odstranění travin z celkové plochy do 0,1 ha</t>
  </si>
  <si>
    <t>Dočas zajišť kanalizace do DN 500m</t>
  </si>
  <si>
    <t>Bourání zdiva z betonu prostého neprokládaného</t>
  </si>
  <si>
    <t>Svislé přemístění výkopku z horniny tř. 1 až 4 hl výkopu do 2,5 m</t>
  </si>
  <si>
    <t>Nakládání výkopku z hornin tř. 1 až 4 do 100 m3</t>
  </si>
  <si>
    <t>Uložení sypaniny na skládky</t>
  </si>
  <si>
    <t>Cena za provoz skládky</t>
  </si>
  <si>
    <t>Úprava pláně v zářezech v hornině tř. 1 až 4 bez zhutnění</t>
  </si>
  <si>
    <t>Zafoukání stáv.potrubí hubeným betonem</t>
  </si>
  <si>
    <t>111101101</t>
  </si>
  <si>
    <t>120901121</t>
  </si>
  <si>
    <t>161101101</t>
  </si>
  <si>
    <t>167101101</t>
  </si>
  <si>
    <t>171201201</t>
  </si>
  <si>
    <t>171200001</t>
  </si>
  <si>
    <t>181100001</t>
  </si>
  <si>
    <t>181100003</t>
  </si>
  <si>
    <t>230200120</t>
  </si>
  <si>
    <t>ha</t>
  </si>
  <si>
    <t>Přípravné a přidružené práce</t>
  </si>
  <si>
    <t>113107130</t>
  </si>
  <si>
    <t>113107131</t>
  </si>
  <si>
    <t>113107141</t>
  </si>
  <si>
    <t>113107144</t>
  </si>
  <si>
    <t>Rozebrání dlažeb vozovek pl přes 50 m2 do 200 m2 z drobných kostek - dvojřádek</t>
  </si>
  <si>
    <t>113201111</t>
  </si>
  <si>
    <t>Vytrhání obrub chodníkových ležatých</t>
  </si>
  <si>
    <t>Cena za provoz skládky - suť</t>
  </si>
  <si>
    <t>Podkladní a vedlejší konstrukce</t>
  </si>
  <si>
    <t>Oprava otvorů v armaturních šachticích</t>
  </si>
  <si>
    <t>998274101</t>
  </si>
  <si>
    <t>soubor</t>
  </si>
  <si>
    <t>919731112</t>
  </si>
  <si>
    <t>Zarovnání styčné plochy podkladu nebo krytu z betonu tl do 150 mm</t>
  </si>
  <si>
    <t>Potrubí z trub litinových</t>
  </si>
  <si>
    <t>852241192</t>
  </si>
  <si>
    <t>Příplatek za práci ve štole na potrubí z trub litinových přírubových DN 80 až 250</t>
  </si>
  <si>
    <t>857242121</t>
  </si>
  <si>
    <t>Montáž litinových tvarovek jednoosých přírubových otevřený výkop DN 80</t>
  </si>
  <si>
    <t>857262121</t>
  </si>
  <si>
    <t>Montáž litinových tvarovek jednoosých přírubových otevřený výkop DN 100</t>
  </si>
  <si>
    <t>857312121</t>
  </si>
  <si>
    <t>Montáž litinových tvarovek jednoosých přírubových otevřený výkop DN 150</t>
  </si>
  <si>
    <t>857352121</t>
  </si>
  <si>
    <t>Montáž litinových tvarovek jednoosých přírubových otevřený výkop DN 200</t>
  </si>
  <si>
    <t>857314121</t>
  </si>
  <si>
    <t>Montáž litinových tvarovek odbočných přírubových otevřený výkop DN 150</t>
  </si>
  <si>
    <t>Mat</t>
  </si>
  <si>
    <t>Potrubí z trub plastových</t>
  </si>
  <si>
    <t>871211121</t>
  </si>
  <si>
    <t>Montáž potrubí z trubek z tlakového polyetylénu otevřený výkop svařovaných vnější průměr 63 mm</t>
  </si>
  <si>
    <t>Suchovod</t>
  </si>
  <si>
    <t>Montáž tvarovek na potrubí z trubek z tlakového PE otevřený výkop vnější průměr 32 mm</t>
  </si>
  <si>
    <t>877211121</t>
  </si>
  <si>
    <t>Montáž tvarovek na potrubí z trubek z tlakového PE otevřený výkop vnější průměr 63 mm</t>
  </si>
  <si>
    <t>877251121</t>
  </si>
  <si>
    <t>Montáž tvarovek na potrubí z trubek z tlakového PE otevřený výkop vnější průměr 110 mm</t>
  </si>
  <si>
    <t>877311121</t>
  </si>
  <si>
    <t>Montáž tvarovek na potrubí z trubek z tlakového PE otevřený výkop vnější průměr 160 mm</t>
  </si>
  <si>
    <t>871000023</t>
  </si>
  <si>
    <t>Elektrosvařovací navrtávací objímka s uzavíracím ventilem, D 160/63</t>
  </si>
  <si>
    <t>871000024</t>
  </si>
  <si>
    <t>Elektrosvařovací navrtávací objímka s uzavíracím ventilem, D 110/63</t>
  </si>
  <si>
    <t>Záslepka PE 100 - D63</t>
  </si>
  <si>
    <t>Záslepka PE 100 - D110</t>
  </si>
  <si>
    <t>871000025</t>
  </si>
  <si>
    <t>Záslepka PE 100 - D160</t>
  </si>
  <si>
    <t>871000026</t>
  </si>
  <si>
    <t>Spojka na potrubí PE 100 - D32</t>
  </si>
  <si>
    <t>871000027</t>
  </si>
  <si>
    <t>T kus PE 100 - D63/50/63</t>
  </si>
  <si>
    <t>871000028</t>
  </si>
  <si>
    <t>Redukce PE 100 - D63/32</t>
  </si>
  <si>
    <t>871000029</t>
  </si>
  <si>
    <t>Potrubní spojka D 32</t>
  </si>
  <si>
    <t>871000034</t>
  </si>
  <si>
    <t>Manžety na potrubí - konce chráničky</t>
  </si>
  <si>
    <t>879170001</t>
  </si>
  <si>
    <t>Příplatek za přepojení vodovodních přípojek  DN 25</t>
  </si>
  <si>
    <t>Přepojení na suchovod a zpět na nové potrubí</t>
  </si>
  <si>
    <t>879170002</t>
  </si>
  <si>
    <t>Zatěsnění potrubí v chráničkách - vstupy potr. do šachtic</t>
  </si>
  <si>
    <t>Studniční pěna</t>
  </si>
  <si>
    <t>998276101</t>
  </si>
  <si>
    <t>Drobné objekty a zařízení</t>
  </si>
  <si>
    <t>892271111</t>
  </si>
  <si>
    <t>Tlaková zkouška vodovodního potrubí DN 100 nebo 125</t>
  </si>
  <si>
    <t>892351111</t>
  </si>
  <si>
    <t>Tlaková zkouška vodovodního potrubí DN 150 nebo 200</t>
  </si>
  <si>
    <t>Proplach a desinfekce vodovodního potrubí DN od 80 do 125</t>
  </si>
  <si>
    <t>Proplach a desinfekce vodovodního potrubí DN 150 nebo 200</t>
  </si>
  <si>
    <t>899401111</t>
  </si>
  <si>
    <t>Osazení poklopů litinových ventilových</t>
  </si>
  <si>
    <t>Montáž vodovodních šoupátek s ručním kolečkem v šachtách DN 100</t>
  </si>
  <si>
    <t>Montáž vodovodních COMBI III šachtách DN 100</t>
  </si>
  <si>
    <t>Montáž vodovodních COMBI III v šachtách DN 150</t>
  </si>
  <si>
    <t>Montáž vodovodních COMBI IV v šachtách DN 100</t>
  </si>
  <si>
    <t>891247111</t>
  </si>
  <si>
    <t>Montáž hydrantů podzemních DN 80</t>
  </si>
  <si>
    <t>891000001</t>
  </si>
  <si>
    <t>Přírubový T kus s EKO šoupátky - 3 uzávěry DN 100, tv.litina</t>
  </si>
  <si>
    <t>1 kus ruční kolo</t>
  </si>
  <si>
    <t>891000002</t>
  </si>
  <si>
    <t>Přírubový T kus s EKO šoupátky - 3 uzávěry DN 150, tv.litina</t>
  </si>
  <si>
    <t>891000003</t>
  </si>
  <si>
    <t>Přírubový kříž s EKO šoupátky - 4 uzávěry DN 100, tv.litina</t>
  </si>
  <si>
    <t>891000021</t>
  </si>
  <si>
    <t>Vod.šoupátko EKO DN80, PN16 (TV.LIT)</t>
  </si>
  <si>
    <t>891000022</t>
  </si>
  <si>
    <t>Vod.šoupátko EKO DN100, PN16 (TV.LIT)</t>
  </si>
  <si>
    <t>S ručním kolečkem</t>
  </si>
  <si>
    <t>891000024</t>
  </si>
  <si>
    <t>Ruční kolo pro Š v šachticích DN100</t>
  </si>
  <si>
    <t>891000025</t>
  </si>
  <si>
    <t>Ruční kolo pro Š v šachticích DN150</t>
  </si>
  <si>
    <t>891000005</t>
  </si>
  <si>
    <t>Podzemní hydrant DN 80</t>
  </si>
  <si>
    <t>Zemní telesk.souprava DN 80</t>
  </si>
  <si>
    <t>Nosná deska šoupátkového poklopu</t>
  </si>
  <si>
    <t>891000004</t>
  </si>
  <si>
    <t>Zemní telesk.souprava (pro navrtávací objímku s ventilem)</t>
  </si>
  <si>
    <t>891000014</t>
  </si>
  <si>
    <t>Ventilový poklop</t>
  </si>
  <si>
    <t>Šoupátkový poklop</t>
  </si>
  <si>
    <t>891000006</t>
  </si>
  <si>
    <t>Hydrantový poklop čtvercový</t>
  </si>
  <si>
    <t>891000030</t>
  </si>
  <si>
    <t>Uzavírací ventil na přípojky</t>
  </si>
  <si>
    <t>891000031</t>
  </si>
  <si>
    <t>Uzavírací šoupátko na suchovod, vč.příslušenství</t>
  </si>
  <si>
    <t>891310001</t>
  </si>
  <si>
    <t>Výstražná folie š.33 cm - POZOR VODA</t>
  </si>
  <si>
    <t>891310002</t>
  </si>
  <si>
    <t>Signaliz.vodič-izol. Cu drát - průřez min.4 mm2</t>
  </si>
  <si>
    <t>089000002</t>
  </si>
  <si>
    <t>Tubusová vodoměrná šachta, vč.MTŽ</t>
  </si>
  <si>
    <t>891240001</t>
  </si>
  <si>
    <t>Zabezpečení potrubí suchovodu</t>
  </si>
  <si>
    <t>Doplňující konstrukce</t>
  </si>
  <si>
    <t>919735123</t>
  </si>
  <si>
    <t>Řezání stávajícího betonového krytu hl do 150 mm</t>
  </si>
  <si>
    <t>Ostatní bourací práce</t>
  </si>
  <si>
    <t>979024442</t>
  </si>
  <si>
    <t>Očištění vybouraných obrubníků a krajníků chodníkových</t>
  </si>
  <si>
    <t>Dodávka obrubníků - 10% z celku</t>
  </si>
  <si>
    <t>979071122</t>
  </si>
  <si>
    <t>Očištění dlažebních kostek drobných s původním spárováním živičnou směsí nebo MC</t>
  </si>
  <si>
    <t>Vodorovná doprava suti ze sypkých materiálů do 1 km</t>
  </si>
  <si>
    <t>Příplatek ZKD 1 km u vodorovné dopravy suti ze sypkých materiálů</t>
  </si>
  <si>
    <t>Nakládání suti na dopravní prostředky pro vodorovnou dopravu</t>
  </si>
  <si>
    <t>Přesun hmot pro pozemní komunikace s krytem z kamene, monolitickým betonovým nebo živičným</t>
  </si>
  <si>
    <t>Příplatek k přesunu hmot pro pozemní komunikace s krytem z kamene, živičným, betonovým do 1000 m</t>
  </si>
  <si>
    <t>Přesun hmot pro trubní vedení z trub litinových otevřený výkop</t>
  </si>
  <si>
    <t>DMTŽ potr PE D 32, vč. odvozu a likvidace</t>
  </si>
  <si>
    <t>DMTŽ potrubí PE D 63. , vč. odvozu a likvidace</t>
  </si>
  <si>
    <t>DMTŽ potrubí z trub litinových tlakových přírubových otevřený výkop DN 150, vč. odvozu a likvidace</t>
  </si>
  <si>
    <t>Demontáž stávajícího potrubí, vč.tvarovek a armatur do DN 200, vč. odvozu a likvidace</t>
  </si>
  <si>
    <t>potrubí vodovodní PE100 PN16 SDR11 6 m, 100 m, 63 x 5,8 mm</t>
  </si>
  <si>
    <t>Přesun hmot pro trubní vedení z trub z plastických hmot otevřený výkop</t>
  </si>
  <si>
    <t>Osazení obrubníku kamenného ležatého bez boční opěry do lože z betonu prostého</t>
  </si>
  <si>
    <t>Osazení obruby z drobných kostek bez boční opěry do lože z betonu prostého</t>
  </si>
  <si>
    <t>Přesun hmot pro pozemní komunikace s krytem dlážděným</t>
  </si>
  <si>
    <t>Rekonstrukce vodovodu ul. Rudná I, II SO 1</t>
  </si>
  <si>
    <t>1.3.2</t>
  </si>
  <si>
    <t>1.3.4.</t>
  </si>
  <si>
    <t>1.3.5.</t>
  </si>
  <si>
    <t>851261131</t>
  </si>
  <si>
    <t>Montáž potrubí z trub litinových hrdlových s integrovaným těsněním otevřený výkop DN 100</t>
  </si>
  <si>
    <t>552530780</t>
  </si>
  <si>
    <t>trouba vodovodní litinová pozinkovaná spoj BLS 6 m DN 100 mm</t>
  </si>
  <si>
    <t>552541010</t>
  </si>
  <si>
    <t>trouba vodovodní litinová Zinek-PLUS spoj BRS,Class40, 6 m DN 100</t>
  </si>
  <si>
    <t>552540810</t>
  </si>
  <si>
    <t>trouba vodovodní litinová Zinek-PLUS spoj TYTON K9, 6 m DN 100</t>
  </si>
  <si>
    <t>851311131</t>
  </si>
  <si>
    <t>Montáž potrubí z trub litinových hrdlových s integrovaným těsněním otevřený výkop DN 150</t>
  </si>
  <si>
    <t>552530800</t>
  </si>
  <si>
    <t>trouba vodovodní litinová pozinkovaná spoj BLS 6 m DN 150 mm</t>
  </si>
  <si>
    <t>552530500</t>
  </si>
  <si>
    <t>trouba vodovodní litinová pozinkovaná hrdlová spoj BRS 6 m DN 150 mm</t>
  </si>
  <si>
    <t>552910300</t>
  </si>
  <si>
    <t>kroužek těsnící gumový TYTON-SIT-PLUS DN 100 pro vodovodní potrubí (EPDM), pro spoj BRS</t>
  </si>
  <si>
    <t>552910320</t>
  </si>
  <si>
    <t>kroužek těsnící gumový TYTON-SIT-PLUS DN 150 pro vodovodní potrubí (EPDM), pro spoj BRS</t>
  </si>
  <si>
    <t>552910330</t>
  </si>
  <si>
    <t>kroužek těsnící gumový TYTON-SIT-PLUS DN 200 pro vodovodní potrubí (EPDM), pro spoj BRS</t>
  </si>
  <si>
    <t>857,19</t>
  </si>
  <si>
    <t>FF přírubová tvarovka DN 80, dl.1000mm EPO PN 10/16</t>
  </si>
  <si>
    <t>857244121</t>
  </si>
  <si>
    <t>Montáž litinových tvarovek odbočných přírubových otevřený výkop DN 80</t>
  </si>
  <si>
    <t>857,26</t>
  </si>
  <si>
    <t>N přírubové koleno s patkou DN 80 EPO PN 10/16</t>
  </si>
  <si>
    <t>857261131</t>
  </si>
  <si>
    <t>Montáž litinových tvarovek jednoosých hrdlových otevřený výkop s integrovaným těsněním DN 100</t>
  </si>
  <si>
    <t>857,1</t>
  </si>
  <si>
    <t>EU tvarovka DN 100 EPO BLS PN10/16</t>
  </si>
  <si>
    <t>857,2</t>
  </si>
  <si>
    <t>EU tvarovka DN 100 EPO TYT PN10/16</t>
  </si>
  <si>
    <t>857,6</t>
  </si>
  <si>
    <t>F přírubová tvarovka s navárkem na konci DN 100/360 EPO BLS PN 10/16</t>
  </si>
  <si>
    <t>857,7</t>
  </si>
  <si>
    <t>F přírubová tvarovka s hladkým koncem DN 100 EPO TYT PN 10/16</t>
  </si>
  <si>
    <t>857,8</t>
  </si>
  <si>
    <t>FF přírubová tvarovka DN 100, dl.200mm EPO PN 10/16</t>
  </si>
  <si>
    <t>857,9</t>
  </si>
  <si>
    <t>857,10</t>
  </si>
  <si>
    <t>FFR přírubový přechod DN 100/80, EPO PN 10/16</t>
  </si>
  <si>
    <t>857263131</t>
  </si>
  <si>
    <t>Montáž litinových tvarovek odbočných hrdlových otevřený výkop s integrovaným těsněním DN 100</t>
  </si>
  <si>
    <t>857,11</t>
  </si>
  <si>
    <t>MMA hrdlová tvarovka s přírubou odb. DN 100/80 EPO TYT PN 10/40</t>
  </si>
  <si>
    <t>857,12</t>
  </si>
  <si>
    <t>MMK hrdlové koleno. DN 100/11st, EPO TYT PFA 100</t>
  </si>
  <si>
    <t>857,13</t>
  </si>
  <si>
    <t>MMK hrdlové koleno. DN 100/30st, EPO TYT PFA 100</t>
  </si>
  <si>
    <t>857311131</t>
  </si>
  <si>
    <t>Montáž litinových tvarovek jednoosých hrdlových otevřený výkop s integrovaným těsněním DN 150</t>
  </si>
  <si>
    <t>857,3</t>
  </si>
  <si>
    <t>EU tvarovka DN 150 EPO BLS PN10/16</t>
  </si>
  <si>
    <t>857,4</t>
  </si>
  <si>
    <t>EU tvarovka DN 150 EPO TYT PN10/16</t>
  </si>
  <si>
    <t>857,16</t>
  </si>
  <si>
    <t>F přírubová tvarovka s navárkem na konci DN 150/380 EPO BLS PN 10/16</t>
  </si>
  <si>
    <t>857,17</t>
  </si>
  <si>
    <t>F přírubová tvarovka s hladkým koncem DN 150 EPO TYT PN 10/16</t>
  </si>
  <si>
    <t>857,18</t>
  </si>
  <si>
    <t>FFR přírubový přechod DN 150/100, EPO PN 10/16</t>
  </si>
  <si>
    <t>857313131</t>
  </si>
  <si>
    <t>Montáž litinových tvarovek odbočných hrdlových otevřený výkop s integrovaným těsněním DN 150</t>
  </si>
  <si>
    <t>857,24</t>
  </si>
  <si>
    <t>MMK hrdlové koleno. DN 150/11st, EPO TYT PFA 64</t>
  </si>
  <si>
    <t>857,25</t>
  </si>
  <si>
    <t>MMK hrdlové koleno. DN 150/30st, EPO TYT PFA 64</t>
  </si>
  <si>
    <t>857,21</t>
  </si>
  <si>
    <t>Q přírubové koleno 90st, DN 150 EPO PN 10/16</t>
  </si>
  <si>
    <t>857,23</t>
  </si>
  <si>
    <t>T přírubová tvarovka s př. odb. DN 150/100 EPO PN 10/16</t>
  </si>
  <si>
    <t>857351131</t>
  </si>
  <si>
    <t>Montáž litinových tvarovek jednoosých hrdlových otevřený výkop s integrovaným těsněním DN 200</t>
  </si>
  <si>
    <t>857,5</t>
  </si>
  <si>
    <t>EU tvarovka DN 200 EPO TYT PN10</t>
  </si>
  <si>
    <t>857,20</t>
  </si>
  <si>
    <t>FFR přírubový přechod DN 200/150, EPO PN 10</t>
  </si>
  <si>
    <t>271</t>
  </si>
  <si>
    <t>MAT</t>
  </si>
  <si>
    <t>Hloubení rýh š do 2000 mm v hornině tř. 3 objemu do 5000 m3</t>
  </si>
  <si>
    <t>Obsypání potrubí bez prohození sypaniny z hornin tř. 1 až 4 uloženým do 3 m od kraje výkopu</t>
  </si>
  <si>
    <t>štěrkopísek frakce 0-22</t>
  </si>
  <si>
    <t>Odstranění podkladu pl přes 200 m2 z kameniva drceného tl 300 mm</t>
  </si>
  <si>
    <t>Odstranění podkladu pl nad 200 m2 z betonu prostého tl 100 mm</t>
  </si>
  <si>
    <t>Odstranění podkladu pl přes 200 m2 z betonu prostého tl 150 mm</t>
  </si>
  <si>
    <t>Odstranění podkladu pl přes 200 m2 živičných tl 50 mm - litý asfalt</t>
  </si>
  <si>
    <t>Odstranění podkladu pl přes 200 m2 živičných tl 200 mm</t>
  </si>
  <si>
    <t>Lože pod potrubí otevřený výkop z písku</t>
  </si>
  <si>
    <t>komunikace</t>
  </si>
  <si>
    <t>Asfaltový beton vrstva podkladní ACP 16 (obalované kamenivo OKS) tl 80 mm š do 3 m</t>
  </si>
  <si>
    <t>Asfaltový beton vrstva podkladní ACP 22 (obalované kamenivo OKH) tl 100 mm š do 3 m</t>
  </si>
  <si>
    <t>Asfaltový beton vrstva obrusná ACO 11 (ABS) tř. II tl 40 mm š do 3 m z nemodifikovaného asfaltu</t>
  </si>
  <si>
    <t>Asfaltový beton vrstva ložní ACL 22 (ABVH) tl 80 mm š do 3 m z modifikovaného asfaltu</t>
  </si>
  <si>
    <t>Postřik živičný spojovací z asfaltu v množství do 0,70 kg/m2</t>
  </si>
  <si>
    <t>Litý asfalt MA 11 (LAS) tl 40 mm š do 3 m z modifikovaného asfaltu</t>
  </si>
  <si>
    <t>Kryt z betonu komunikace pro pěší tl 100 mm B15</t>
  </si>
  <si>
    <t>857,27</t>
  </si>
  <si>
    <t>FF přírubová tvarovka DN 80, dl.200mm EPO PN 10/16</t>
  </si>
  <si>
    <t>857,28</t>
  </si>
  <si>
    <t>EU tvarovka DN 100 BRS PN10/16</t>
  </si>
  <si>
    <t>Potrubní spojka (jištění proti posunu pro potrubí PE,PVC) DN 90, PN16</t>
  </si>
  <si>
    <t>871161121</t>
  </si>
  <si>
    <t>Montáž potrubí z trubek z tlakového polyetylénu otevřený výkop svařovaných vnější průměr 32 mm</t>
  </si>
  <si>
    <t>potrubí vodovodní PE100 PN16 SDR11 6 m, 100 m, 32 x 3,0 mm</t>
  </si>
  <si>
    <t>877371121.1</t>
  </si>
  <si>
    <t>MTŽ + dodávka chrániček PE D 160 dl.0,6m</t>
  </si>
  <si>
    <t>877371121.2</t>
  </si>
  <si>
    <t>MTŽ + dodávka chrániček PE D 225 dl.0,6m</t>
  </si>
  <si>
    <t>MTŽ + dodávka chrániček PE D 315 dl.0,6m</t>
  </si>
  <si>
    <t>879172199</t>
  </si>
  <si>
    <t>Příplatek za montáž vodovodních přípojek při montáži jakéhokoli potrubí DN 32 až 80</t>
  </si>
  <si>
    <t>Vod.šoupátko š ISO hrdlem pro připojení PE potrubí</t>
  </si>
  <si>
    <t>Univerzální uzavírací pás pro litinová potrubí DN 150/ 1 1/4</t>
  </si>
  <si>
    <t>Univerzální uzavírací pás pro litinová potrubí DN 100/ 1 1/4</t>
  </si>
  <si>
    <t>Sanační práce v armaturních komorách, detailní popis viz TZ</t>
  </si>
  <si>
    <t>D+M Kompozitní žebřík - délka 1,5 - 2,35m</t>
  </si>
  <si>
    <t>Řezání stávajícího živičného krytu hl do 200 mm</t>
  </si>
  <si>
    <t>Řezání stávajícího betonového krytu hl do 100 mm</t>
  </si>
  <si>
    <t>9/2013</t>
  </si>
  <si>
    <t>D+M chráničky potrubí PE DN200</t>
  </si>
  <si>
    <t>Bektreriologický rozbor</t>
  </si>
  <si>
    <t>857,261</t>
  </si>
  <si>
    <t>T Kus DN100, PN10/16</t>
  </si>
  <si>
    <t>65a</t>
  </si>
  <si>
    <t>65b</t>
  </si>
  <si>
    <t>857,262</t>
  </si>
  <si>
    <t>P|K</t>
  </si>
  <si>
    <t>D+M Automatický odvzdušňovací ventil DN100, PN10</t>
  </si>
  <si>
    <t>69a</t>
  </si>
  <si>
    <t>857,281</t>
  </si>
  <si>
    <t>MQ tvarovka 90st. DN100, PN10/16</t>
  </si>
  <si>
    <t>891269111</t>
  </si>
  <si>
    <t>Montáž navrtávacích pasů na potrubí z jakýchkoli trub DN 100</t>
  </si>
  <si>
    <t>422735500</t>
  </si>
  <si>
    <t>navrtávací pasy HAKU se závitovým výstupem z tvárné litiny, pro vodovodní PE a PVC potrubí 110-2”</t>
  </si>
  <si>
    <t>891319111</t>
  </si>
  <si>
    <t>Montáž navrtávacích pasů na potrubí z jakýchkoli trub DN 150</t>
  </si>
  <si>
    <t>422735620</t>
  </si>
  <si>
    <t>navrtávací pasy HAKU se závitovým výstupem z tvárné litiny, pro vodovodní PE a PVC potrubí 160-2”</t>
  </si>
  <si>
    <t>D+M Nerez koleno s přírubami DN100 atypicky upraveno na požadovaný rozměr</t>
  </si>
  <si>
    <t>1.1.2.</t>
  </si>
  <si>
    <t>21</t>
  </si>
  <si>
    <t>23</t>
  </si>
  <si>
    <t>Provozní řád dočasného čerpání podzemní vody po dobu realizace stavby</t>
  </si>
  <si>
    <t>Protlak potrubí Litina DN100, vč. zemních prací, zřízení jam, vč. dodání trub</t>
  </si>
  <si>
    <t>Nasunutí potrubní sekce do chráničky DN 200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</si>
</sst>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  <numFmt numFmtId="171" formatCode="#"/>
    <numFmt numFmtId="172" formatCode="#,##0.000"/>
    <numFmt numFmtId="173" formatCode="#,##0.0"/>
    <numFmt numFmtId="174" formatCode="&quot;See Note &quot;\ #"/>
    <numFmt numFmtId="175" formatCode="\$\ #,##0"/>
    <numFmt numFmtId="176" formatCode="#,##0.00_ ;\-#,##0.00\ "/>
  </numFmts>
  <fonts count="82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i/>
      <sz val="8"/>
      <name val="Arial CE"/>
      <family val="2"/>
    </font>
    <font>
      <sz val="8"/>
      <name val="MS Sans Serif"/>
      <family val="2"/>
    </font>
    <font>
      <b/>
      <u val="single"/>
      <sz val="8"/>
      <color indexed="10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Arial CE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9.75"/>
      <name val="Arial"/>
      <family val="2"/>
    </font>
    <font>
      <b/>
      <sz val="12"/>
      <color indexed="12"/>
      <name val="Arial CE"/>
      <family val="2"/>
    </font>
    <font>
      <b/>
      <sz val="10"/>
      <color indexed="17"/>
      <name val="Arial CE"/>
      <family val="2"/>
    </font>
    <font>
      <b/>
      <sz val="9.75"/>
      <name val="Arial"/>
      <family val="2"/>
    </font>
    <font>
      <b/>
      <sz val="10"/>
      <color indexed="12"/>
      <name val="Arial CE"/>
      <family val="2"/>
    </font>
    <font>
      <sz val="10"/>
      <name val="Times New Roman"/>
      <family val="1"/>
    </font>
    <font>
      <sz val="8"/>
      <name val="Helv"/>
      <family val="0"/>
    </font>
    <font>
      <i/>
      <sz val="10"/>
      <name val="Times New Roman"/>
      <family val="1"/>
    </font>
    <font>
      <sz val="8"/>
      <name val="Times New Roman"/>
      <family val="1"/>
    </font>
    <font>
      <i/>
      <sz val="8"/>
      <color indexed="63"/>
      <name val="Arial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31" fillId="0" borderId="0" applyNumberFormat="0" applyFill="0" applyBorder="0" applyAlignment="0">
      <protection/>
    </xf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>
      <alignment/>
      <protection/>
    </xf>
    <xf numFmtId="3" fontId="33" fillId="0" borderId="0">
      <alignment vertical="top"/>
      <protection/>
    </xf>
    <xf numFmtId="2" fontId="34" fillId="1" borderId="2">
      <alignment horizontal="left"/>
      <protection locked="0"/>
    </xf>
    <xf numFmtId="0" fontId="35" fillId="0" borderId="0">
      <alignment/>
      <protection/>
    </xf>
    <xf numFmtId="0" fontId="36" fillId="0" borderId="0">
      <alignment/>
      <protection/>
    </xf>
    <xf numFmtId="0" fontId="13" fillId="0" borderId="0">
      <alignment/>
      <protection/>
    </xf>
    <xf numFmtId="2" fontId="37" fillId="0" borderId="3">
      <alignment horizontal="center" vertical="center"/>
      <protection/>
    </xf>
    <xf numFmtId="0" fontId="66" fillId="20" borderId="0" applyNumberFormat="0" applyBorder="0" applyAlignment="0" applyProtection="0"/>
    <xf numFmtId="0" fontId="67" fillId="21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>
      <alignment/>
      <protection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63" fillId="0" borderId="0">
      <alignment/>
      <protection/>
    </xf>
    <xf numFmtId="0" fontId="27" fillId="0" borderId="0" applyAlignment="0">
      <protection locked="0"/>
    </xf>
    <xf numFmtId="0" fontId="39" fillId="0" borderId="0">
      <alignment/>
      <protection/>
    </xf>
    <xf numFmtId="0" fontId="7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27" fillId="0" borderId="0" applyAlignment="0"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34" fillId="0" borderId="0" applyNumberFormat="0">
      <alignment horizontal="center"/>
      <protection/>
    </xf>
    <xf numFmtId="174" fontId="40" fillId="0" borderId="0">
      <alignment horizontal="left"/>
      <protection/>
    </xf>
    <xf numFmtId="3" fontId="41" fillId="0" borderId="0">
      <alignment vertical="top"/>
      <protection/>
    </xf>
    <xf numFmtId="0" fontId="0" fillId="23" borderId="8" applyNumberFormat="0" applyFont="0" applyAlignment="0" applyProtection="0"/>
    <xf numFmtId="175" fontId="42" fillId="0" borderId="0">
      <alignment/>
      <protection/>
    </xf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174" fontId="40" fillId="0" borderId="0">
      <alignment horizontal="left"/>
      <protection/>
    </xf>
    <xf numFmtId="0" fontId="33" fillId="0" borderId="10">
      <alignment/>
      <protection/>
    </xf>
    <xf numFmtId="0" fontId="76" fillId="25" borderId="11" applyNumberFormat="0" applyAlignment="0" applyProtection="0"/>
    <xf numFmtId="0" fontId="77" fillId="26" borderId="11" applyNumberFormat="0" applyAlignment="0" applyProtection="0"/>
    <xf numFmtId="0" fontId="78" fillId="26" borderId="12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468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1" fillId="0" borderId="14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8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165" fontId="7" fillId="0" borderId="43" xfId="0" applyNumberFormat="1" applyFont="1" applyBorder="1" applyAlignment="1" applyProtection="1">
      <alignment horizontal="right" vertical="center"/>
      <protection/>
    </xf>
    <xf numFmtId="166" fontId="7" fillId="0" borderId="44" xfId="0" applyNumberFormat="1" applyFont="1" applyBorder="1" applyAlignment="1" applyProtection="1">
      <alignment horizontal="right" vertical="center"/>
      <protection/>
    </xf>
    <xf numFmtId="165" fontId="0" fillId="0" borderId="43" xfId="0" applyNumberFormat="1" applyFont="1" applyBorder="1" applyAlignment="1" applyProtection="1">
      <alignment horizontal="right" vertical="center"/>
      <protection/>
    </xf>
    <xf numFmtId="165" fontId="0" fillId="0" borderId="44" xfId="0" applyNumberFormat="1" applyFont="1" applyBorder="1" applyAlignment="1" applyProtection="1">
      <alignment horizontal="right" vertical="center"/>
      <protection/>
    </xf>
    <xf numFmtId="165" fontId="7" fillId="0" borderId="42" xfId="0" applyNumberFormat="1" applyFont="1" applyBorder="1" applyAlignment="1" applyProtection="1">
      <alignment horizontal="right" vertical="center"/>
      <protection/>
    </xf>
    <xf numFmtId="166" fontId="7" fillId="0" borderId="42" xfId="0" applyNumberFormat="1" applyFont="1" applyBorder="1" applyAlignment="1" applyProtection="1">
      <alignment horizontal="right" vertical="center"/>
      <protection/>
    </xf>
    <xf numFmtId="165" fontId="0" fillId="0" borderId="45" xfId="0" applyNumberFormat="1" applyFont="1" applyBorder="1" applyAlignment="1" applyProtection="1">
      <alignment horizontal="right" vertical="center"/>
      <protection/>
    </xf>
    <xf numFmtId="0" fontId="6" fillId="0" borderId="34" xfId="0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 applyProtection="1">
      <alignment horizontal="left" vertical="center"/>
      <protection/>
    </xf>
    <xf numFmtId="0" fontId="8" fillId="0" borderId="38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40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164" fontId="2" fillId="0" borderId="48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3" xfId="0" applyNumberFormat="1" applyFont="1" applyBorder="1" applyAlignment="1" applyProtection="1">
      <alignment horizontal="right" vertical="center"/>
      <protection/>
    </xf>
    <xf numFmtId="166" fontId="0" fillId="0" borderId="33" xfId="0" applyNumberFormat="1" applyFont="1" applyBorder="1" applyAlignment="1" applyProtection="1">
      <alignment horizontal="right" vertical="center"/>
      <protection/>
    </xf>
    <xf numFmtId="165" fontId="0" fillId="0" borderId="35" xfId="0" applyNumberFormat="1" applyFont="1" applyBorder="1" applyAlignment="1" applyProtection="1">
      <alignment horizontal="righ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164" fontId="2" fillId="0" borderId="50" xfId="0" applyNumberFormat="1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166" fontId="7" fillId="0" borderId="51" xfId="0" applyNumberFormat="1" applyFont="1" applyBorder="1" applyAlignment="1" applyProtection="1">
      <alignment horizontal="right" vertical="center"/>
      <protection/>
    </xf>
    <xf numFmtId="166" fontId="7" fillId="0" borderId="34" xfId="0" applyNumberFormat="1" applyFont="1" applyBorder="1" applyAlignment="1" applyProtection="1">
      <alignment horizontal="right" vertical="center"/>
      <protection/>
    </xf>
    <xf numFmtId="165" fontId="11" fillId="0" borderId="17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left" vertical="top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7" fontId="12" fillId="0" borderId="35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165" fontId="3" fillId="0" borderId="30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7" fontId="12" fillId="0" borderId="55" xfId="0" applyNumberFormat="1" applyFont="1" applyBorder="1" applyAlignment="1" applyProtection="1">
      <alignment horizontal="right" vertical="center"/>
      <protection/>
    </xf>
    <xf numFmtId="0" fontId="6" fillId="0" borderId="56" xfId="0" applyFont="1" applyBorder="1" applyAlignment="1" applyProtection="1">
      <alignment horizontal="left" vertical="top"/>
      <protection/>
    </xf>
    <xf numFmtId="0" fontId="2" fillId="0" borderId="20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7" fontId="12" fillId="0" borderId="47" xfId="0" applyNumberFormat="1" applyFont="1" applyBorder="1" applyAlignment="1" applyProtection="1">
      <alignment horizontal="right" vertical="center"/>
      <protection/>
    </xf>
    <xf numFmtId="0" fontId="6" fillId="0" borderId="44" xfId="0" applyFont="1" applyBorder="1" applyAlignment="1" applyProtection="1">
      <alignment horizontal="left" vertical="center"/>
      <protection/>
    </xf>
    <xf numFmtId="0" fontId="2" fillId="0" borderId="57" xfId="0" applyFont="1" applyBorder="1" applyAlignment="1" applyProtection="1">
      <alignment horizontal="left" vertical="center"/>
      <protection/>
    </xf>
    <xf numFmtId="166" fontId="13" fillId="0" borderId="58" xfId="0" applyNumberFormat="1" applyFont="1" applyBorder="1" applyAlignment="1" applyProtection="1">
      <alignment horizontal="right" vertical="center"/>
      <protection/>
    </xf>
    <xf numFmtId="0" fontId="2" fillId="0" borderId="59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60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45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3" fillId="34" borderId="62" xfId="0" applyFont="1" applyFill="1" applyBorder="1" applyAlignment="1" applyProtection="1">
      <alignment horizontal="center" vertical="center" wrapText="1"/>
      <protection/>
    </xf>
    <xf numFmtId="0" fontId="3" fillId="34" borderId="63" xfId="0" applyFont="1" applyFill="1" applyBorder="1" applyAlignment="1" applyProtection="1">
      <alignment horizontal="center" vertical="center" wrapText="1"/>
      <protection/>
    </xf>
    <xf numFmtId="0" fontId="3" fillId="34" borderId="38" xfId="0" applyFont="1" applyFill="1" applyBorder="1" applyAlignment="1" applyProtection="1">
      <alignment horizontal="center" vertical="center" wrapText="1"/>
      <protection/>
    </xf>
    <xf numFmtId="164" fontId="3" fillId="34" borderId="50" xfId="0" applyNumberFormat="1" applyFont="1" applyFill="1" applyBorder="1" applyAlignment="1" applyProtection="1">
      <alignment horizontal="center" vertical="center"/>
      <protection/>
    </xf>
    <xf numFmtId="164" fontId="3" fillId="34" borderId="64" xfId="0" applyNumberFormat="1" applyFont="1" applyFill="1" applyBorder="1" applyAlignment="1" applyProtection="1">
      <alignment horizontal="center" vertical="center"/>
      <protection/>
    </xf>
    <xf numFmtId="164" fontId="3" fillId="34" borderId="65" xfId="0" applyNumberFormat="1" applyFont="1" applyFill="1" applyBorder="1" applyAlignment="1" applyProtection="1">
      <alignment horizontal="center" vertical="center"/>
      <protection/>
    </xf>
    <xf numFmtId="164" fontId="3" fillId="34" borderId="43" xfId="0" applyNumberFormat="1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left"/>
      <protection/>
    </xf>
    <xf numFmtId="0" fontId="0" fillId="33" borderId="34" xfId="0" applyFont="1" applyFill="1" applyBorder="1" applyAlignment="1" applyProtection="1">
      <alignment horizontal="left"/>
      <protection/>
    </xf>
    <xf numFmtId="0" fontId="0" fillId="33" borderId="35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2" fillId="34" borderId="39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horizontal="center" vertical="center" wrapText="1"/>
      <protection/>
    </xf>
    <xf numFmtId="164" fontId="2" fillId="34" borderId="43" xfId="0" applyNumberFormat="1" applyFont="1" applyFill="1" applyBorder="1" applyAlignment="1" applyProtection="1">
      <alignment horizontal="center" vertical="center"/>
      <protection/>
    </xf>
    <xf numFmtId="164" fontId="2" fillId="34" borderId="44" xfId="0" applyNumberFormat="1" applyFont="1" applyFill="1" applyBorder="1" applyAlignment="1" applyProtection="1">
      <alignment horizontal="center" vertical="center"/>
      <protection/>
    </xf>
    <xf numFmtId="164" fontId="3" fillId="34" borderId="44" xfId="0" applyNumberFormat="1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4" fillId="33" borderId="0" xfId="55" applyFont="1" applyFill="1" applyAlignment="1" applyProtection="1">
      <alignment horizontal="left"/>
      <protection/>
    </xf>
    <xf numFmtId="0" fontId="3" fillId="33" borderId="0" xfId="55" applyFont="1" applyFill="1" applyAlignment="1" applyProtection="1">
      <alignment horizontal="left"/>
      <protection/>
    </xf>
    <xf numFmtId="0" fontId="3" fillId="33" borderId="0" xfId="55" applyFont="1" applyFill="1" applyAlignment="1" applyProtection="1">
      <alignment horizontal="left" wrapText="1"/>
      <protection/>
    </xf>
    <xf numFmtId="0" fontId="0" fillId="35" borderId="0" xfId="66" applyFill="1" applyAlignment="1">
      <alignment/>
      <protection/>
    </xf>
    <xf numFmtId="0" fontId="21" fillId="33" borderId="0" xfId="55" applyFont="1" applyFill="1" applyAlignment="1" applyProtection="1">
      <alignment horizontal="left" vertical="center"/>
      <protection/>
    </xf>
    <xf numFmtId="0" fontId="22" fillId="33" borderId="0" xfId="55" applyFont="1" applyFill="1" applyAlignment="1" applyProtection="1">
      <alignment horizontal="left" vertical="center"/>
      <protection/>
    </xf>
    <xf numFmtId="0" fontId="22" fillId="33" borderId="0" xfId="55" applyFont="1" applyFill="1" applyAlignment="1" applyProtection="1">
      <alignment horizontal="left" vertical="center" wrapText="1"/>
      <protection/>
    </xf>
    <xf numFmtId="0" fontId="22" fillId="33" borderId="0" xfId="55" applyFont="1" applyFill="1" applyAlignment="1" applyProtection="1">
      <alignment horizontal="left"/>
      <protection/>
    </xf>
    <xf numFmtId="0" fontId="15" fillId="33" borderId="0" xfId="55" applyFont="1" applyFill="1" applyAlignment="1" applyProtection="1">
      <alignment horizontal="left" vertical="center"/>
      <protection/>
    </xf>
    <xf numFmtId="0" fontId="3" fillId="33" borderId="0" xfId="55" applyFont="1" applyFill="1" applyAlignment="1" applyProtection="1">
      <alignment horizontal="left" vertical="center"/>
      <protection/>
    </xf>
    <xf numFmtId="0" fontId="3" fillId="33" borderId="0" xfId="55" applyFont="1" applyFill="1" applyAlignment="1" applyProtection="1">
      <alignment horizontal="left" vertical="center" wrapText="1"/>
      <protection/>
    </xf>
    <xf numFmtId="14" fontId="3" fillId="33" borderId="0" xfId="55" applyNumberFormat="1" applyFont="1" applyFill="1" applyAlignment="1" applyProtection="1">
      <alignment horizontal="left" vertical="center"/>
      <protection/>
    </xf>
    <xf numFmtId="0" fontId="0" fillId="35" borderId="0" xfId="66" applyFill="1" applyBorder="1" applyAlignment="1">
      <alignment/>
      <protection/>
    </xf>
    <xf numFmtId="3" fontId="0" fillId="35" borderId="0" xfId="66" applyNumberFormat="1" applyFill="1" applyAlignment="1">
      <alignment/>
      <protection/>
    </xf>
    <xf numFmtId="49" fontId="3" fillId="33" borderId="0" xfId="55" applyNumberFormat="1" applyFont="1" applyFill="1" applyAlignment="1" applyProtection="1">
      <alignment horizontal="left" vertical="center"/>
      <protection/>
    </xf>
    <xf numFmtId="0" fontId="3" fillId="34" borderId="3" xfId="67" applyNumberFormat="1" applyFont="1" applyFill="1" applyBorder="1" applyAlignment="1" applyProtection="1">
      <alignment horizontal="center" vertical="center" wrapText="1"/>
      <protection/>
    </xf>
    <xf numFmtId="0" fontId="0" fillId="35" borderId="0" xfId="67" applyFill="1" applyAlignment="1">
      <alignment/>
      <protection/>
    </xf>
    <xf numFmtId="0" fontId="3" fillId="34" borderId="3" xfId="68" applyNumberFormat="1" applyFont="1" applyFill="1" applyBorder="1" applyAlignment="1" applyProtection="1">
      <alignment horizontal="center" vertical="center" wrapText="1"/>
      <protection/>
    </xf>
    <xf numFmtId="3" fontId="23" fillId="35" borderId="3" xfId="66" applyNumberFormat="1" applyFont="1" applyFill="1" applyBorder="1" applyAlignment="1" applyProtection="1">
      <alignment horizontal="center" vertical="center" wrapText="1"/>
      <protection/>
    </xf>
    <xf numFmtId="171" fontId="23" fillId="35" borderId="3" xfId="66" applyNumberFormat="1" applyFont="1" applyFill="1" applyBorder="1" applyAlignment="1" applyProtection="1">
      <alignment horizontal="center" vertical="center" wrapText="1"/>
      <protection/>
    </xf>
    <xf numFmtId="171" fontId="23" fillId="35" borderId="3" xfId="66" applyNumberFormat="1" applyFont="1" applyFill="1" applyBorder="1" applyAlignment="1" applyProtection="1">
      <alignment vertical="center" wrapText="1"/>
      <protection/>
    </xf>
    <xf numFmtId="172" fontId="23" fillId="35" borderId="3" xfId="66" applyNumberFormat="1" applyFont="1" applyFill="1" applyBorder="1" applyAlignment="1" applyProtection="1">
      <alignment vertical="center" wrapText="1"/>
      <protection/>
    </xf>
    <xf numFmtId="4" fontId="23" fillId="35" borderId="3" xfId="66" applyNumberFormat="1" applyFont="1" applyFill="1" applyBorder="1" applyAlignment="1" applyProtection="1">
      <alignment vertical="center" wrapText="1"/>
      <protection/>
    </xf>
    <xf numFmtId="3" fontId="23" fillId="35" borderId="3" xfId="66" applyNumberFormat="1" applyFont="1" applyFill="1" applyBorder="1" applyAlignment="1" applyProtection="1">
      <alignment vertical="center" wrapText="1"/>
      <protection/>
    </xf>
    <xf numFmtId="0" fontId="24" fillId="0" borderId="0" xfId="66" applyNumberFormat="1" applyFont="1" applyFill="1" applyBorder="1" applyAlignment="1" applyProtection="1">
      <alignment horizontal="center" vertical="center" wrapText="1"/>
      <protection/>
    </xf>
    <xf numFmtId="0" fontId="24" fillId="0" borderId="0" xfId="68" applyNumberFormat="1" applyFont="1" applyFill="1" applyBorder="1" applyAlignment="1" applyProtection="1">
      <alignment horizontal="center" vertical="center" wrapText="1"/>
      <protection/>
    </xf>
    <xf numFmtId="0" fontId="25" fillId="0" borderId="0" xfId="66" applyFont="1" applyFill="1" applyBorder="1" applyAlignment="1">
      <alignment/>
      <protection/>
    </xf>
    <xf numFmtId="0" fontId="25" fillId="0" borderId="0" xfId="66" applyFont="1" applyFill="1" applyAlignment="1">
      <alignment/>
      <protection/>
    </xf>
    <xf numFmtId="3" fontId="15" fillId="35" borderId="3" xfId="66" applyNumberFormat="1" applyFont="1" applyFill="1" applyBorder="1" applyAlignment="1" applyProtection="1">
      <alignment horizontal="center" vertical="center" wrapText="1"/>
      <protection/>
    </xf>
    <xf numFmtId="0" fontId="3" fillId="35" borderId="3" xfId="62" applyNumberFormat="1" applyFont="1" applyFill="1" applyBorder="1" applyAlignment="1" applyProtection="1">
      <alignment horizontal="center" vertical="center"/>
      <protection/>
    </xf>
    <xf numFmtId="0" fontId="26" fillId="35" borderId="3" xfId="62" applyNumberFormat="1" applyFont="1" applyFill="1" applyBorder="1" applyAlignment="1" applyProtection="1">
      <alignment horizontal="right" vertical="center"/>
      <protection/>
    </xf>
    <xf numFmtId="0" fontId="26" fillId="35" borderId="3" xfId="62" applyNumberFormat="1" applyFont="1" applyFill="1" applyBorder="1" applyAlignment="1" applyProtection="1">
      <alignment vertical="center" wrapText="1"/>
      <protection/>
    </xf>
    <xf numFmtId="0" fontId="3" fillId="35" borderId="3" xfId="62" applyNumberFormat="1" applyFont="1" applyFill="1" applyBorder="1" applyAlignment="1" applyProtection="1">
      <alignment vertical="center"/>
      <protection/>
    </xf>
    <xf numFmtId="4" fontId="15" fillId="35" borderId="3" xfId="66" applyNumberFormat="1" applyFont="1" applyFill="1" applyBorder="1" applyAlignment="1" applyProtection="1">
      <alignment vertical="center" wrapText="1"/>
      <protection/>
    </xf>
    <xf numFmtId="3" fontId="15" fillId="35" borderId="3" xfId="66" applyNumberFormat="1" applyFont="1" applyFill="1" applyBorder="1" applyAlignment="1" applyProtection="1">
      <alignment vertical="center" wrapText="1"/>
      <protection/>
    </xf>
    <xf numFmtId="3" fontId="15" fillId="35" borderId="0" xfId="66" applyNumberFormat="1" applyFont="1" applyFill="1" applyBorder="1" applyAlignment="1" applyProtection="1">
      <alignment horizontal="center" vertical="center" wrapText="1"/>
      <protection/>
    </xf>
    <xf numFmtId="171" fontId="15" fillId="35" borderId="0" xfId="66" applyNumberFormat="1" applyFont="1" applyFill="1" applyBorder="1" applyAlignment="1" applyProtection="1">
      <alignment horizontal="center" vertical="center" wrapText="1"/>
      <protection/>
    </xf>
    <xf numFmtId="171" fontId="15" fillId="35" borderId="0" xfId="66" applyNumberFormat="1" applyFont="1" applyFill="1" applyBorder="1" applyAlignment="1" applyProtection="1">
      <alignment vertical="center" wrapText="1"/>
      <protection/>
    </xf>
    <xf numFmtId="171" fontId="15" fillId="35" borderId="0" xfId="68" applyNumberFormat="1" applyFont="1" applyFill="1" applyBorder="1" applyAlignment="1" applyProtection="1">
      <alignment vertical="center" wrapText="1"/>
      <protection/>
    </xf>
    <xf numFmtId="172" fontId="15" fillId="35" borderId="0" xfId="66" applyNumberFormat="1" applyFont="1" applyFill="1" applyBorder="1" applyAlignment="1" applyProtection="1">
      <alignment vertical="center" wrapText="1"/>
      <protection/>
    </xf>
    <xf numFmtId="4" fontId="15" fillId="35" borderId="0" xfId="66" applyNumberFormat="1" applyFont="1" applyFill="1" applyBorder="1" applyAlignment="1" applyProtection="1">
      <alignment vertical="center" wrapText="1"/>
      <protection/>
    </xf>
    <xf numFmtId="3" fontId="15" fillId="35" borderId="0" xfId="66" applyNumberFormat="1" applyFont="1" applyFill="1" applyBorder="1" applyAlignment="1" applyProtection="1">
      <alignment vertical="center" wrapText="1"/>
      <protection/>
    </xf>
    <xf numFmtId="49" fontId="3" fillId="35" borderId="3" xfId="62" applyNumberFormat="1" applyFont="1" applyFill="1" applyBorder="1" applyAlignment="1" applyProtection="1">
      <alignment horizontal="center" vertical="center"/>
      <protection/>
    </xf>
    <xf numFmtId="49" fontId="15" fillId="35" borderId="3" xfId="62" applyNumberFormat="1" applyFont="1" applyFill="1" applyBorder="1" applyAlignment="1" applyProtection="1">
      <alignment horizontal="right" vertical="center"/>
      <protection/>
    </xf>
    <xf numFmtId="49" fontId="15" fillId="35" borderId="3" xfId="62" applyNumberFormat="1" applyFont="1" applyFill="1" applyBorder="1" applyAlignment="1" applyProtection="1">
      <alignment vertical="center" wrapText="1"/>
      <protection/>
    </xf>
    <xf numFmtId="3" fontId="3" fillId="35" borderId="3" xfId="62" applyNumberFormat="1" applyFont="1" applyFill="1" applyBorder="1" applyAlignment="1" applyProtection="1">
      <alignment horizontal="right" vertical="center"/>
      <protection/>
    </xf>
    <xf numFmtId="3" fontId="3" fillId="35" borderId="3" xfId="62" applyNumberFormat="1" applyFont="1" applyFill="1" applyBorder="1" applyAlignment="1" applyProtection="1">
      <alignment horizontal="right" vertical="center"/>
      <protection locked="0"/>
    </xf>
    <xf numFmtId="3" fontId="3" fillId="35" borderId="3" xfId="66" applyNumberFormat="1" applyFont="1" applyFill="1" applyBorder="1" applyAlignment="1" applyProtection="1">
      <alignment horizontal="right" vertical="center" wrapText="1"/>
      <protection/>
    </xf>
    <xf numFmtId="4" fontId="3" fillId="35" borderId="3" xfId="66" applyNumberFormat="1" applyFont="1" applyFill="1" applyBorder="1" applyAlignment="1" applyProtection="1">
      <alignment horizontal="right" vertical="center" wrapText="1"/>
      <protection/>
    </xf>
    <xf numFmtId="3" fontId="3" fillId="0" borderId="3" xfId="66" applyNumberFormat="1" applyFont="1" applyFill="1" applyBorder="1" applyAlignment="1" applyProtection="1">
      <alignment horizontal="right" vertical="center" wrapText="1"/>
      <protection/>
    </xf>
    <xf numFmtId="0" fontId="3" fillId="35" borderId="0" xfId="62" applyNumberFormat="1" applyFont="1" applyFill="1" applyBorder="1" applyAlignment="1" applyProtection="1">
      <alignment horizontal="center" vertical="center"/>
      <protection/>
    </xf>
    <xf numFmtId="0" fontId="26" fillId="35" borderId="0" xfId="64" applyNumberFormat="1" applyFont="1" applyFill="1" applyBorder="1" applyAlignment="1" applyProtection="1">
      <alignment vertical="center" wrapText="1"/>
      <protection/>
    </xf>
    <xf numFmtId="0" fontId="3" fillId="35" borderId="0" xfId="62" applyNumberFormat="1" applyFont="1" applyFill="1" applyBorder="1" applyAlignment="1" applyProtection="1">
      <alignment vertical="center"/>
      <protection/>
    </xf>
    <xf numFmtId="49" fontId="3" fillId="0" borderId="3" xfId="62" applyNumberFormat="1" applyFont="1" applyFill="1" applyBorder="1" applyAlignment="1" applyProtection="1">
      <alignment horizontal="center" vertical="center" wrapText="1"/>
      <protection/>
    </xf>
    <xf numFmtId="3" fontId="3" fillId="0" borderId="3" xfId="62" applyNumberFormat="1" applyFont="1" applyFill="1" applyBorder="1" applyAlignment="1" applyProtection="1">
      <alignment horizontal="left" vertical="center" wrapText="1"/>
      <protection/>
    </xf>
    <xf numFmtId="170" fontId="2" fillId="0" borderId="3" xfId="55" applyNumberFormat="1" applyFont="1" applyBorder="1" applyAlignment="1" applyProtection="1">
      <alignment horizontal="right" vertical="center"/>
      <protection/>
    </xf>
    <xf numFmtId="49" fontId="3" fillId="35" borderId="0" xfId="62" applyNumberFormat="1" applyFont="1" applyFill="1" applyBorder="1" applyAlignment="1" applyProtection="1">
      <alignment horizontal="center" vertical="center"/>
      <protection/>
    </xf>
    <xf numFmtId="49" fontId="15" fillId="35" borderId="0" xfId="64" applyNumberFormat="1" applyFont="1" applyFill="1" applyBorder="1" applyAlignment="1" applyProtection="1">
      <alignment vertical="center" wrapText="1"/>
      <protection/>
    </xf>
    <xf numFmtId="3" fontId="3" fillId="35" borderId="0" xfId="62" applyNumberFormat="1" applyFont="1" applyFill="1" applyBorder="1" applyAlignment="1" applyProtection="1">
      <alignment horizontal="right" vertical="center"/>
      <protection/>
    </xf>
    <xf numFmtId="3" fontId="3" fillId="35" borderId="0" xfId="62" applyNumberFormat="1" applyFont="1" applyFill="1" applyBorder="1" applyAlignment="1" applyProtection="1">
      <alignment horizontal="right" vertical="center"/>
      <protection locked="0"/>
    </xf>
    <xf numFmtId="3" fontId="3" fillId="35" borderId="0" xfId="66" applyNumberFormat="1" applyFont="1" applyFill="1" applyBorder="1" applyAlignment="1" applyProtection="1">
      <alignment horizontal="right" vertical="center" wrapText="1"/>
      <protection/>
    </xf>
    <xf numFmtId="4" fontId="3" fillId="35" borderId="0" xfId="66" applyNumberFormat="1" applyFont="1" applyFill="1" applyBorder="1" applyAlignment="1" applyProtection="1">
      <alignment horizontal="right" vertical="center" wrapText="1"/>
      <protection/>
    </xf>
    <xf numFmtId="3" fontId="3" fillId="0" borderId="0" xfId="66" applyNumberFormat="1" applyFont="1" applyFill="1" applyBorder="1" applyAlignment="1" applyProtection="1">
      <alignment horizontal="right" vertical="center" wrapText="1"/>
      <protection/>
    </xf>
    <xf numFmtId="0" fontId="0" fillId="35" borderId="0" xfId="66" applyFont="1" applyFill="1" applyBorder="1" applyAlignment="1">
      <alignment/>
      <protection/>
    </xf>
    <xf numFmtId="0" fontId="9" fillId="35" borderId="3" xfId="62" applyFont="1" applyFill="1" applyBorder="1" applyAlignment="1">
      <alignment vertical="center" wrapText="1"/>
      <protection/>
    </xf>
    <xf numFmtId="49" fontId="3" fillId="35" borderId="3" xfId="62" applyNumberFormat="1" applyFont="1" applyFill="1" applyBorder="1" applyAlignment="1" applyProtection="1">
      <alignment vertical="center"/>
      <protection/>
    </xf>
    <xf numFmtId="173" fontId="3" fillId="35" borderId="3" xfId="62" applyNumberFormat="1" applyFont="1" applyFill="1" applyBorder="1" applyAlignment="1" applyProtection="1">
      <alignment horizontal="right" vertical="center"/>
      <protection/>
    </xf>
    <xf numFmtId="173" fontId="3" fillId="35" borderId="3" xfId="62" applyNumberFormat="1" applyFont="1" applyFill="1" applyBorder="1" applyAlignment="1" applyProtection="1">
      <alignment horizontal="right" vertical="center"/>
      <protection locked="0"/>
    </xf>
    <xf numFmtId="4" fontId="15" fillId="35" borderId="3" xfId="66" applyNumberFormat="1" applyFont="1" applyFill="1" applyBorder="1" applyAlignment="1" applyProtection="1">
      <alignment horizontal="right" vertical="center" wrapText="1"/>
      <protection/>
    </xf>
    <xf numFmtId="3" fontId="3" fillId="35" borderId="0" xfId="66" applyNumberFormat="1" applyFont="1" applyFill="1" applyBorder="1" applyAlignment="1" applyProtection="1">
      <alignment horizontal="center" vertical="center" wrapText="1"/>
      <protection/>
    </xf>
    <xf numFmtId="49" fontId="3" fillId="35" borderId="0" xfId="62" applyNumberFormat="1" applyFont="1" applyFill="1" applyBorder="1" applyAlignment="1" applyProtection="1">
      <alignment vertical="center"/>
      <protection/>
    </xf>
    <xf numFmtId="49" fontId="3" fillId="35" borderId="0" xfId="64" applyNumberFormat="1" applyFont="1" applyFill="1" applyBorder="1" applyAlignment="1" applyProtection="1">
      <alignment horizontal="center" vertical="center"/>
      <protection/>
    </xf>
    <xf numFmtId="173" fontId="3" fillId="35" borderId="0" xfId="62" applyNumberFormat="1" applyFont="1" applyFill="1" applyBorder="1" applyAlignment="1" applyProtection="1">
      <alignment horizontal="right" vertical="center"/>
      <protection/>
    </xf>
    <xf numFmtId="173" fontId="3" fillId="35" borderId="0" xfId="62" applyNumberFormat="1" applyFont="1" applyFill="1" applyBorder="1" applyAlignment="1" applyProtection="1">
      <alignment horizontal="right" vertical="center"/>
      <protection locked="0"/>
    </xf>
    <xf numFmtId="3" fontId="3" fillId="35" borderId="3" xfId="66" applyNumberFormat="1" applyFont="1" applyFill="1" applyBorder="1" applyAlignment="1" applyProtection="1">
      <alignment horizontal="center" vertical="center" wrapText="1"/>
      <protection/>
    </xf>
    <xf numFmtId="0" fontId="2" fillId="35" borderId="3" xfId="62" applyFont="1" applyFill="1" applyBorder="1" applyAlignment="1">
      <alignment vertical="center" wrapText="1"/>
      <protection/>
    </xf>
    <xf numFmtId="0" fontId="9" fillId="35" borderId="0" xfId="64" applyFont="1" applyFill="1" applyBorder="1" applyAlignment="1">
      <alignment vertical="center"/>
      <protection/>
    </xf>
    <xf numFmtId="4" fontId="15" fillId="35" borderId="0" xfId="66" applyNumberFormat="1" applyFont="1" applyFill="1" applyBorder="1" applyAlignment="1" applyProtection="1">
      <alignment horizontal="right" vertical="center" wrapText="1"/>
      <protection/>
    </xf>
    <xf numFmtId="0" fontId="2" fillId="0" borderId="3" xfId="62" applyFont="1" applyFill="1" applyBorder="1" applyAlignment="1">
      <alignment vertical="center" wrapText="1"/>
      <protection/>
    </xf>
    <xf numFmtId="3" fontId="15" fillId="35" borderId="3" xfId="66" applyNumberFormat="1" applyFont="1" applyFill="1" applyBorder="1" applyAlignment="1" applyProtection="1">
      <alignment horizontal="right" vertical="center" wrapText="1"/>
      <protection/>
    </xf>
    <xf numFmtId="3" fontId="15" fillId="35" borderId="0" xfId="66" applyNumberFormat="1" applyFont="1" applyFill="1" applyBorder="1" applyAlignment="1" applyProtection="1">
      <alignment horizontal="right" vertical="center" wrapText="1"/>
      <protection/>
    </xf>
    <xf numFmtId="49" fontId="3" fillId="35" borderId="3" xfId="62" applyNumberFormat="1" applyFont="1" applyFill="1" applyBorder="1" applyAlignment="1" applyProtection="1">
      <alignment vertical="center" wrapText="1"/>
      <protection/>
    </xf>
    <xf numFmtId="3" fontId="2" fillId="35" borderId="3" xfId="66" applyNumberFormat="1" applyFont="1" applyFill="1" applyBorder="1" applyAlignment="1">
      <alignment vertical="center"/>
      <protection/>
    </xf>
    <xf numFmtId="49" fontId="15" fillId="35" borderId="0" xfId="62" applyNumberFormat="1" applyFont="1" applyFill="1" applyBorder="1" applyAlignment="1" applyProtection="1">
      <alignment vertical="center"/>
      <protection/>
    </xf>
    <xf numFmtId="49" fontId="15" fillId="35" borderId="0" xfId="64" applyNumberFormat="1" applyFont="1" applyFill="1" applyBorder="1" applyAlignment="1" applyProtection="1">
      <alignment vertical="center"/>
      <protection/>
    </xf>
    <xf numFmtId="3" fontId="15" fillId="0" borderId="0" xfId="66" applyNumberFormat="1" applyFont="1" applyFill="1" applyBorder="1" applyAlignment="1" applyProtection="1">
      <alignment horizontal="right" vertical="center" wrapText="1"/>
      <protection/>
    </xf>
    <xf numFmtId="49" fontId="3" fillId="0" borderId="0" xfId="62" applyNumberFormat="1" applyFont="1" applyFill="1" applyBorder="1" applyAlignment="1" applyProtection="1">
      <alignment horizontal="right" vertical="center" wrapText="1"/>
      <protection/>
    </xf>
    <xf numFmtId="49" fontId="3" fillId="0" borderId="0" xfId="64" applyNumberFormat="1" applyFont="1" applyFill="1" applyBorder="1" applyAlignment="1" applyProtection="1">
      <alignment vertical="center" wrapText="1"/>
      <protection/>
    </xf>
    <xf numFmtId="3" fontId="2" fillId="35" borderId="0" xfId="66" applyNumberFormat="1" applyFont="1" applyFill="1" applyBorder="1" applyAlignment="1">
      <alignment vertical="center"/>
      <protection/>
    </xf>
    <xf numFmtId="3" fontId="2" fillId="0" borderId="0" xfId="66" applyNumberFormat="1" applyFont="1" applyBorder="1" applyAlignment="1">
      <alignment vertical="center"/>
      <protection/>
    </xf>
    <xf numFmtId="49" fontId="15" fillId="35" borderId="3" xfId="62" applyNumberFormat="1" applyFont="1" applyFill="1" applyBorder="1" applyAlignment="1" applyProtection="1">
      <alignment horizontal="left" vertical="center" wrapText="1"/>
      <protection/>
    </xf>
    <xf numFmtId="49" fontId="3" fillId="0" borderId="0" xfId="64" applyNumberFormat="1" applyFont="1" applyFill="1" applyBorder="1" applyAlignment="1" applyProtection="1">
      <alignment horizontal="left" vertical="center" wrapText="1"/>
      <protection/>
    </xf>
    <xf numFmtId="49" fontId="3" fillId="0" borderId="3" xfId="62" applyNumberFormat="1" applyFont="1" applyFill="1" applyBorder="1" applyAlignment="1" applyProtection="1">
      <alignment vertical="center" wrapText="1"/>
      <protection/>
    </xf>
    <xf numFmtId="0" fontId="2" fillId="0" borderId="0" xfId="64" applyFont="1" applyBorder="1" applyAlignment="1">
      <alignment vertical="center" wrapText="1"/>
      <protection/>
    </xf>
    <xf numFmtId="0" fontId="2" fillId="35" borderId="0" xfId="64" applyFont="1" applyFill="1" applyBorder="1" applyAlignment="1">
      <alignment vertical="center" wrapText="1"/>
      <protection/>
    </xf>
    <xf numFmtId="0" fontId="2" fillId="0" borderId="0" xfId="56" applyFont="1" applyBorder="1" applyAlignment="1">
      <alignment vertical="center" wrapText="1"/>
      <protection locked="0"/>
    </xf>
    <xf numFmtId="3" fontId="3" fillId="35" borderId="3" xfId="62" applyNumberFormat="1" applyFont="1" applyFill="1" applyBorder="1" applyAlignment="1" applyProtection="1">
      <alignment horizontal="left" vertical="center" wrapText="1"/>
      <protection/>
    </xf>
    <xf numFmtId="3" fontId="26" fillId="35" borderId="3" xfId="66" applyNumberFormat="1" applyFont="1" applyFill="1" applyBorder="1" applyAlignment="1" applyProtection="1">
      <alignment horizontal="right" vertical="center" wrapText="1"/>
      <protection/>
    </xf>
    <xf numFmtId="0" fontId="0" fillId="35" borderId="0" xfId="66" applyFill="1" applyBorder="1" applyAlignment="1">
      <alignment vertical="center"/>
      <protection/>
    </xf>
    <xf numFmtId="49" fontId="3" fillId="35" borderId="0" xfId="64" applyNumberFormat="1" applyFont="1" applyFill="1" applyBorder="1" applyAlignment="1" applyProtection="1">
      <alignment vertical="center" wrapText="1"/>
      <protection/>
    </xf>
    <xf numFmtId="49" fontId="15" fillId="0" borderId="3" xfId="62" applyNumberFormat="1" applyFont="1" applyFill="1" applyBorder="1" applyAlignment="1" applyProtection="1">
      <alignment horizontal="right" vertical="center" wrapText="1"/>
      <protection/>
    </xf>
    <xf numFmtId="49" fontId="15" fillId="0" borderId="3" xfId="62" applyNumberFormat="1" applyFont="1" applyFill="1" applyBorder="1" applyAlignment="1" applyProtection="1">
      <alignment vertical="center" wrapText="1"/>
      <protection/>
    </xf>
    <xf numFmtId="3" fontId="26" fillId="35" borderId="0" xfId="66" applyNumberFormat="1" applyFont="1" applyFill="1" applyBorder="1" applyAlignment="1" applyProtection="1">
      <alignment horizontal="right" vertical="center" wrapText="1"/>
      <protection/>
    </xf>
    <xf numFmtId="49" fontId="3" fillId="0" borderId="3" xfId="62" applyNumberFormat="1" applyFont="1" applyFill="1" applyBorder="1" applyAlignment="1" applyProtection="1">
      <alignment vertical="center"/>
      <protection/>
    </xf>
    <xf numFmtId="3" fontId="3" fillId="0" borderId="3" xfId="62" applyNumberFormat="1" applyFont="1" applyFill="1" applyBorder="1" applyAlignment="1" applyProtection="1">
      <alignment horizontal="right" vertical="center"/>
      <protection/>
    </xf>
    <xf numFmtId="3" fontId="3" fillId="0" borderId="3" xfId="62" applyNumberFormat="1" applyFont="1" applyFill="1" applyBorder="1" applyAlignment="1" applyProtection="1">
      <alignment horizontal="right" vertical="center"/>
      <protection locked="0"/>
    </xf>
    <xf numFmtId="3" fontId="2" fillId="0" borderId="3" xfId="66" applyNumberFormat="1" applyFont="1" applyFill="1" applyBorder="1" applyAlignment="1">
      <alignment vertical="center"/>
      <protection/>
    </xf>
    <xf numFmtId="49" fontId="15" fillId="0" borderId="0" xfId="64" applyNumberFormat="1" applyFont="1" applyFill="1" applyBorder="1" applyAlignment="1" applyProtection="1">
      <alignment vertical="center" wrapText="1"/>
      <protection/>
    </xf>
    <xf numFmtId="49" fontId="3" fillId="35" borderId="0" xfId="64" applyNumberFormat="1" applyFont="1" applyFill="1" applyBorder="1" applyAlignment="1" applyProtection="1">
      <alignment vertical="center"/>
      <protection/>
    </xf>
    <xf numFmtId="49" fontId="3" fillId="0" borderId="0" xfId="56" applyNumberFormat="1" applyFont="1" applyFill="1" applyBorder="1" applyAlignment="1" applyProtection="1">
      <alignment vertical="center" wrapText="1"/>
      <protection/>
    </xf>
    <xf numFmtId="0" fontId="2" fillId="0" borderId="0" xfId="65" applyNumberFormat="1" applyFont="1" applyBorder="1" applyAlignment="1">
      <alignment vertical="center" wrapText="1"/>
      <protection/>
    </xf>
    <xf numFmtId="0" fontId="2" fillId="0" borderId="0" xfId="56" applyFont="1" applyBorder="1" applyAlignment="1">
      <alignment horizontal="left" vertical="center" wrapText="1"/>
      <protection locked="0"/>
    </xf>
    <xf numFmtId="0" fontId="2" fillId="0" borderId="0" xfId="64" applyFont="1" applyBorder="1" applyAlignment="1">
      <alignment horizontal="left" vertical="center" wrapText="1"/>
      <protection/>
    </xf>
    <xf numFmtId="171" fontId="28" fillId="35" borderId="3" xfId="66" applyNumberFormat="1" applyFont="1" applyFill="1" applyBorder="1" applyAlignment="1" applyProtection="1">
      <alignment horizontal="center" vertical="center" wrapText="1"/>
      <protection/>
    </xf>
    <xf numFmtId="171" fontId="28" fillId="35" borderId="3" xfId="66" applyNumberFormat="1" applyFont="1" applyFill="1" applyBorder="1" applyAlignment="1" applyProtection="1">
      <alignment vertical="center" wrapText="1"/>
      <protection/>
    </xf>
    <xf numFmtId="3" fontId="28" fillId="35" borderId="3" xfId="66" applyNumberFormat="1" applyFont="1" applyFill="1" applyBorder="1" applyAlignment="1" applyProtection="1">
      <alignment horizontal="right" vertical="center" wrapText="1"/>
      <protection/>
    </xf>
    <xf numFmtId="3" fontId="28" fillId="35" borderId="3" xfId="66" applyNumberFormat="1" applyFont="1" applyFill="1" applyBorder="1" applyAlignment="1" applyProtection="1">
      <alignment vertical="center" wrapText="1"/>
      <protection/>
    </xf>
    <xf numFmtId="3" fontId="3" fillId="35" borderId="0" xfId="66" applyNumberFormat="1" applyFont="1" applyFill="1" applyBorder="1" applyAlignment="1" applyProtection="1">
      <alignment horizontal="center" wrapText="1"/>
      <protection/>
    </xf>
    <xf numFmtId="49" fontId="3" fillId="35" borderId="0" xfId="62" applyNumberFormat="1" applyFont="1" applyFill="1" applyBorder="1" applyAlignment="1" applyProtection="1">
      <alignment horizontal="center"/>
      <protection/>
    </xf>
    <xf numFmtId="49" fontId="3" fillId="35" borderId="0" xfId="62" applyNumberFormat="1" applyFont="1" applyFill="1" applyBorder="1" applyAlignment="1" applyProtection="1">
      <alignment/>
      <protection/>
    </xf>
    <xf numFmtId="49" fontId="3" fillId="35" borderId="0" xfId="62" applyNumberFormat="1" applyFont="1" applyFill="1" applyBorder="1" applyAlignment="1" applyProtection="1">
      <alignment wrapText="1"/>
      <protection/>
    </xf>
    <xf numFmtId="3" fontId="3" fillId="35" borderId="0" xfId="62" applyNumberFormat="1" applyFont="1" applyFill="1" applyBorder="1" applyAlignment="1" applyProtection="1">
      <alignment horizontal="right"/>
      <protection/>
    </xf>
    <xf numFmtId="3" fontId="3" fillId="35" borderId="0" xfId="62" applyNumberFormat="1" applyFont="1" applyFill="1" applyBorder="1" applyAlignment="1" applyProtection="1">
      <alignment horizontal="right"/>
      <protection locked="0"/>
    </xf>
    <xf numFmtId="3" fontId="3" fillId="35" borderId="0" xfId="66" applyNumberFormat="1" applyFont="1" applyFill="1" applyBorder="1" applyAlignment="1" applyProtection="1">
      <alignment horizontal="right" wrapText="1"/>
      <protection/>
    </xf>
    <xf numFmtId="0" fontId="0" fillId="35" borderId="0" xfId="66" applyFill="1" applyAlignment="1">
      <alignment horizontal="center"/>
      <protection/>
    </xf>
    <xf numFmtId="0" fontId="0" fillId="35" borderId="0" xfId="66" applyFill="1" applyAlignment="1">
      <alignment wrapText="1"/>
      <protection/>
    </xf>
    <xf numFmtId="3" fontId="0" fillId="35" borderId="0" xfId="66" applyNumberFormat="1" applyFill="1" applyAlignment="1">
      <alignment horizontal="right"/>
      <protection/>
    </xf>
    <xf numFmtId="171" fontId="28" fillId="35" borderId="0" xfId="66" applyNumberFormat="1" applyFont="1" applyFill="1" applyBorder="1" applyAlignment="1" applyProtection="1">
      <alignment horizontal="center" wrapText="1"/>
      <protection/>
    </xf>
    <xf numFmtId="171" fontId="28" fillId="35" borderId="0" xfId="66" applyNumberFormat="1" applyFont="1" applyFill="1" applyBorder="1" applyAlignment="1" applyProtection="1">
      <alignment wrapText="1"/>
      <protection/>
    </xf>
    <xf numFmtId="3" fontId="28" fillId="35" borderId="0" xfId="66" applyNumberFormat="1" applyFont="1" applyFill="1" applyBorder="1" applyAlignment="1" applyProtection="1">
      <alignment horizontal="right" wrapText="1"/>
      <protection/>
    </xf>
    <xf numFmtId="3" fontId="28" fillId="35" borderId="0" xfId="66" applyNumberFormat="1" applyFont="1" applyFill="1" applyBorder="1" applyAlignment="1" applyProtection="1">
      <alignment wrapText="1"/>
      <protection/>
    </xf>
    <xf numFmtId="3" fontId="29" fillId="35" borderId="0" xfId="62" applyNumberFormat="1" applyFont="1" applyFill="1" applyAlignment="1" applyProtection="1">
      <alignment horizontal="right"/>
      <protection/>
    </xf>
    <xf numFmtId="3" fontId="29" fillId="35" borderId="0" xfId="62" applyNumberFormat="1" applyFont="1" applyFill="1" applyAlignment="1" applyProtection="1">
      <alignment/>
      <protection/>
    </xf>
    <xf numFmtId="3" fontId="30" fillId="35" borderId="0" xfId="62" applyNumberFormat="1" applyFont="1" applyFill="1" applyAlignment="1" applyProtection="1">
      <alignment/>
      <protection/>
    </xf>
    <xf numFmtId="0" fontId="0" fillId="35" borderId="0" xfId="66" applyFill="1" applyBorder="1" applyAlignment="1">
      <alignment horizontal="center"/>
      <protection/>
    </xf>
    <xf numFmtId="0" fontId="0" fillId="35" borderId="0" xfId="68" applyFill="1" applyBorder="1" applyAlignment="1">
      <alignment/>
      <protection/>
    </xf>
    <xf numFmtId="3" fontId="0" fillId="35" borderId="0" xfId="66" applyNumberFormat="1" applyFill="1" applyBorder="1" applyAlignment="1">
      <alignment horizontal="right"/>
      <protection/>
    </xf>
    <xf numFmtId="3" fontId="13" fillId="35" borderId="0" xfId="62" applyNumberFormat="1" applyFont="1" applyFill="1" applyBorder="1" applyAlignment="1" applyProtection="1">
      <alignment/>
      <protection/>
    </xf>
    <xf numFmtId="3" fontId="15" fillId="35" borderId="0" xfId="62" applyNumberFormat="1" applyFont="1" applyFill="1" applyBorder="1" applyAlignment="1" applyProtection="1">
      <alignment/>
      <protection/>
    </xf>
    <xf numFmtId="3" fontId="29" fillId="35" borderId="0" xfId="62" applyNumberFormat="1" applyFont="1" applyFill="1" applyBorder="1" applyAlignment="1" applyProtection="1">
      <alignment horizontal="right"/>
      <protection/>
    </xf>
    <xf numFmtId="3" fontId="29" fillId="35" borderId="0" xfId="62" applyNumberFormat="1" applyFont="1" applyFill="1" applyBorder="1" applyAlignment="1" applyProtection="1">
      <alignment/>
      <protection/>
    </xf>
    <xf numFmtId="3" fontId="30" fillId="35" borderId="0" xfId="62" applyNumberFormat="1" applyFont="1" applyFill="1" applyBorder="1" applyAlignment="1" applyProtection="1">
      <alignment/>
      <protection/>
    </xf>
    <xf numFmtId="3" fontId="0" fillId="35" borderId="0" xfId="66" applyNumberFormat="1" applyFill="1" applyBorder="1" applyAlignment="1">
      <alignment/>
      <protection/>
    </xf>
    <xf numFmtId="0" fontId="0" fillId="35" borderId="0" xfId="66" applyFill="1" applyBorder="1" applyAlignment="1">
      <alignment wrapText="1"/>
      <protection/>
    </xf>
    <xf numFmtId="0" fontId="0" fillId="35" borderId="0" xfId="66" applyFill="1" applyBorder="1" applyAlignment="1">
      <alignment horizontal="center" vertical="center"/>
      <protection/>
    </xf>
    <xf numFmtId="0" fontId="0" fillId="35" borderId="0" xfId="66" applyFill="1" applyAlignment="1">
      <alignment horizontal="right"/>
      <protection/>
    </xf>
    <xf numFmtId="0" fontId="3" fillId="34" borderId="3" xfId="0" applyFont="1" applyFill="1" applyBorder="1" applyAlignment="1" applyProtection="1">
      <alignment horizontal="center" vertical="center" wrapText="1"/>
      <protection/>
    </xf>
    <xf numFmtId="164" fontId="3" fillId="34" borderId="3" xfId="0" applyNumberFormat="1" applyFont="1" applyFill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left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166" fontId="16" fillId="0" borderId="3" xfId="0" applyNumberFormat="1" applyFont="1" applyBorder="1" applyAlignment="1" applyProtection="1">
      <alignment horizontal="right" vertical="center"/>
      <protection/>
    </xf>
    <xf numFmtId="168" fontId="16" fillId="0" borderId="3" xfId="0" applyNumberFormat="1" applyFont="1" applyBorder="1" applyAlignment="1" applyProtection="1">
      <alignment horizontal="right" vertical="center"/>
      <protection/>
    </xf>
    <xf numFmtId="0" fontId="9" fillId="0" borderId="3" xfId="0" applyFont="1" applyBorder="1" applyAlignment="1" applyProtection="1">
      <alignment horizontal="left" vertical="center"/>
      <protection/>
    </xf>
    <xf numFmtId="0" fontId="17" fillId="0" borderId="3" xfId="0" applyFont="1" applyBorder="1" applyAlignment="1" applyProtection="1">
      <alignment horizontal="center" vertical="center"/>
      <protection/>
    </xf>
    <xf numFmtId="0" fontId="17" fillId="0" borderId="3" xfId="0" applyFont="1" applyBorder="1" applyAlignment="1" applyProtection="1">
      <alignment horizontal="left" vertical="center"/>
      <protection/>
    </xf>
    <xf numFmtId="166" fontId="17" fillId="0" borderId="3" xfId="0" applyNumberFormat="1" applyFont="1" applyBorder="1" applyAlignment="1" applyProtection="1">
      <alignment horizontal="right" vertical="center"/>
      <protection/>
    </xf>
    <xf numFmtId="168" fontId="17" fillId="0" borderId="3" xfId="0" applyNumberFormat="1" applyFont="1" applyBorder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 applyProtection="1">
      <alignment horizontal="right" vertical="center"/>
      <protection/>
    </xf>
    <xf numFmtId="169" fontId="2" fillId="0" borderId="3" xfId="0" applyNumberFormat="1" applyFont="1" applyBorder="1" applyAlignment="1" applyProtection="1">
      <alignment horizontal="right" vertical="center"/>
      <protection/>
    </xf>
    <xf numFmtId="170" fontId="2" fillId="0" borderId="3" xfId="0" applyNumberFormat="1" applyFont="1" applyBorder="1" applyAlignment="1" applyProtection="1">
      <alignment horizontal="right" vertical="center"/>
      <protection/>
    </xf>
    <xf numFmtId="168" fontId="2" fillId="0" borderId="3" xfId="0" applyNumberFormat="1" applyFont="1" applyBorder="1" applyAlignment="1" applyProtection="1">
      <alignment horizontal="right" vertical="center"/>
      <protection/>
    </xf>
    <xf numFmtId="0" fontId="20" fillId="0" borderId="3" xfId="0" applyFont="1" applyBorder="1" applyAlignment="1" applyProtection="1">
      <alignment horizontal="center" vertical="center"/>
      <protection/>
    </xf>
    <xf numFmtId="168" fontId="20" fillId="0" borderId="3" xfId="0" applyNumberFormat="1" applyFont="1" applyBorder="1" applyAlignment="1" applyProtection="1">
      <alignment horizontal="right" vertical="center"/>
      <protection/>
    </xf>
    <xf numFmtId="169" fontId="20" fillId="0" borderId="3" xfId="0" applyNumberFormat="1" applyFont="1" applyBorder="1" applyAlignment="1" applyProtection="1">
      <alignment horizontal="right" vertical="center"/>
      <protection/>
    </xf>
    <xf numFmtId="170" fontId="20" fillId="0" borderId="3" xfId="0" applyNumberFormat="1" applyFont="1" applyBorder="1" applyAlignment="1" applyProtection="1">
      <alignment horizontal="right" vertical="center"/>
      <protection/>
    </xf>
    <xf numFmtId="0" fontId="18" fillId="0" borderId="3" xfId="0" applyFont="1" applyBorder="1" applyAlignment="1" applyProtection="1">
      <alignment horizontal="left" vertical="center"/>
      <protection/>
    </xf>
    <xf numFmtId="0" fontId="19" fillId="0" borderId="3" xfId="0" applyFont="1" applyBorder="1" applyAlignment="1" applyProtection="1">
      <alignment horizontal="left" vertical="center"/>
      <protection/>
    </xf>
    <xf numFmtId="166" fontId="19" fillId="0" borderId="3" xfId="0" applyNumberFormat="1" applyFont="1" applyBorder="1" applyAlignment="1" applyProtection="1">
      <alignment horizontal="right" vertical="center"/>
      <protection/>
    </xf>
    <xf numFmtId="168" fontId="19" fillId="0" borderId="3" xfId="0" applyNumberFormat="1" applyFont="1" applyBorder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0" fontId="2" fillId="36" borderId="3" xfId="0" applyFont="1" applyFill="1" applyBorder="1" applyAlignment="1" applyProtection="1">
      <alignment vertical="center"/>
      <protection/>
    </xf>
    <xf numFmtId="0" fontId="2" fillId="36" borderId="3" xfId="0" applyFont="1" applyFill="1" applyBorder="1" applyAlignment="1" applyProtection="1">
      <alignment vertical="center" wrapText="1"/>
      <protection/>
    </xf>
    <xf numFmtId="0" fontId="2" fillId="36" borderId="3" xfId="0" applyFont="1" applyFill="1" applyBorder="1" applyAlignment="1" applyProtection="1">
      <alignment horizontal="center" vertical="center"/>
      <protection/>
    </xf>
    <xf numFmtId="172" fontId="2" fillId="36" borderId="3" xfId="0" applyNumberFormat="1" applyFont="1" applyFill="1" applyBorder="1" applyAlignment="1" applyProtection="1">
      <alignment vertical="center"/>
      <protection/>
    </xf>
    <xf numFmtId="4" fontId="2" fillId="36" borderId="3" xfId="0" applyNumberFormat="1" applyFont="1" applyFill="1" applyBorder="1" applyAlignment="1" applyProtection="1">
      <alignment vertical="center"/>
      <protection/>
    </xf>
    <xf numFmtId="0" fontId="2" fillId="36" borderId="3" xfId="0" applyFont="1" applyFill="1" applyBorder="1" applyAlignment="1" applyProtection="1">
      <alignment vertical="top" wrapText="1"/>
      <protection/>
    </xf>
    <xf numFmtId="0" fontId="2" fillId="36" borderId="3" xfId="0" applyFont="1" applyFill="1" applyBorder="1" applyAlignment="1" applyProtection="1">
      <alignment horizontal="center" vertical="top"/>
      <protection/>
    </xf>
    <xf numFmtId="172" fontId="2" fillId="36" borderId="3" xfId="0" applyNumberFormat="1" applyFont="1" applyFill="1" applyBorder="1" applyAlignment="1" applyProtection="1">
      <alignment vertical="top"/>
      <protection/>
    </xf>
    <xf numFmtId="4" fontId="2" fillId="36" borderId="3" xfId="0" applyNumberFormat="1" applyFont="1" applyFill="1" applyBorder="1" applyAlignment="1" applyProtection="1">
      <alignment vertical="top"/>
      <protection/>
    </xf>
    <xf numFmtId="166" fontId="2" fillId="0" borderId="3" xfId="0" applyNumberFormat="1" applyFont="1" applyBorder="1" applyAlignment="1" applyProtection="1">
      <alignment horizontal="right" vertical="center"/>
      <protection/>
    </xf>
    <xf numFmtId="169" fontId="2" fillId="0" borderId="3" xfId="0" applyNumberFormat="1" applyFont="1" applyBorder="1" applyAlignment="1" applyProtection="1">
      <alignment horizontal="right" vertical="center"/>
      <protection/>
    </xf>
    <xf numFmtId="170" fontId="2" fillId="0" borderId="3" xfId="0" applyNumberFormat="1" applyFont="1" applyBorder="1" applyAlignment="1" applyProtection="1">
      <alignment horizontal="right" vertical="center"/>
      <protection/>
    </xf>
    <xf numFmtId="0" fontId="43" fillId="36" borderId="3" xfId="0" applyFont="1" applyFill="1" applyBorder="1" applyAlignment="1" applyProtection="1">
      <alignment vertical="center" wrapText="1"/>
      <protection/>
    </xf>
    <xf numFmtId="0" fontId="2" fillId="0" borderId="66" xfId="0" applyFont="1" applyBorder="1" applyAlignment="1" applyProtection="1">
      <alignment horizontal="center" vertical="center"/>
      <protection/>
    </xf>
    <xf numFmtId="0" fontId="17" fillId="0" borderId="66" xfId="0" applyFont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left" vertical="center"/>
      <protection/>
    </xf>
    <xf numFmtId="0" fontId="17" fillId="0" borderId="66" xfId="0" applyFont="1" applyBorder="1" applyAlignment="1" applyProtection="1">
      <alignment horizontal="left" vertical="center"/>
      <protection/>
    </xf>
    <xf numFmtId="166" fontId="17" fillId="0" borderId="66" xfId="0" applyNumberFormat="1" applyFont="1" applyBorder="1" applyAlignment="1" applyProtection="1">
      <alignment horizontal="right" vertical="center"/>
      <protection/>
    </xf>
    <xf numFmtId="169" fontId="20" fillId="0" borderId="66" xfId="0" applyNumberFormat="1" applyFont="1" applyBorder="1" applyAlignment="1" applyProtection="1">
      <alignment horizontal="right" vertical="center"/>
      <protection/>
    </xf>
    <xf numFmtId="168" fontId="20" fillId="0" borderId="66" xfId="0" applyNumberFormat="1" applyFont="1" applyBorder="1" applyAlignment="1" applyProtection="1">
      <alignment horizontal="right" vertical="center"/>
      <protection/>
    </xf>
    <xf numFmtId="170" fontId="2" fillId="0" borderId="66" xfId="0" applyNumberFormat="1" applyFont="1" applyBorder="1" applyAlignment="1" applyProtection="1">
      <alignment horizontal="right" vertical="center"/>
      <protection/>
    </xf>
    <xf numFmtId="165" fontId="20" fillId="0" borderId="3" xfId="0" applyNumberFormat="1" applyFont="1" applyBorder="1" applyAlignment="1" applyProtection="1">
      <alignment horizontal="right" vertical="center"/>
      <protection/>
    </xf>
    <xf numFmtId="0" fontId="20" fillId="0" borderId="3" xfId="0" applyFont="1" applyBorder="1" applyAlignment="1" applyProtection="1">
      <alignment horizontal="lef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169" fontId="20" fillId="0" borderId="67" xfId="0" applyNumberFormat="1" applyFont="1" applyBorder="1" applyAlignment="1" applyProtection="1">
      <alignment horizontal="right" vertical="center"/>
      <protection/>
    </xf>
    <xf numFmtId="168" fontId="20" fillId="0" borderId="67" xfId="0" applyNumberFormat="1" applyFont="1" applyBorder="1" applyAlignment="1" applyProtection="1">
      <alignment horizontal="right" vertical="center"/>
      <protection/>
    </xf>
    <xf numFmtId="170" fontId="2" fillId="0" borderId="67" xfId="0" applyNumberFormat="1" applyFont="1" applyBorder="1" applyAlignment="1" applyProtection="1">
      <alignment horizontal="right" vertical="center"/>
      <protection/>
    </xf>
    <xf numFmtId="0" fontId="2" fillId="36" borderId="3" xfId="0" applyFont="1" applyFill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horizontal="left" vertical="center"/>
      <protection/>
    </xf>
    <xf numFmtId="0" fontId="3" fillId="34" borderId="3" xfId="0" applyFont="1" applyFill="1" applyBorder="1" applyAlignment="1" applyProtection="1">
      <alignment horizontal="left" vertical="center" wrapText="1"/>
      <protection/>
    </xf>
    <xf numFmtId="0" fontId="2" fillId="36" borderId="3" xfId="0" applyFont="1" applyFill="1" applyBorder="1" applyAlignment="1" applyProtection="1">
      <alignment horizontal="left" vertical="top"/>
      <protection/>
    </xf>
    <xf numFmtId="0" fontId="2" fillId="0" borderId="3" xfId="0" applyFont="1" applyFill="1" applyBorder="1" applyAlignment="1" applyProtection="1">
      <alignment vertical="center" wrapText="1"/>
      <protection/>
    </xf>
    <xf numFmtId="172" fontId="2" fillId="0" borderId="3" xfId="0" applyNumberFormat="1" applyFont="1" applyFill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left" vertical="center" wrapText="1"/>
      <protection/>
    </xf>
    <xf numFmtId="0" fontId="20" fillId="0" borderId="3" xfId="0" applyFont="1" applyBorder="1" applyAlignment="1" applyProtection="1">
      <alignment horizontal="center" vertical="center"/>
      <protection/>
    </xf>
    <xf numFmtId="0" fontId="20" fillId="0" borderId="3" xfId="0" applyFont="1" applyBorder="1" applyAlignment="1" applyProtection="1">
      <alignment horizontal="left" vertical="center" wrapText="1"/>
      <protection/>
    </xf>
    <xf numFmtId="168" fontId="20" fillId="0" borderId="3" xfId="0" applyNumberFormat="1" applyFont="1" applyBorder="1" applyAlignment="1" applyProtection="1">
      <alignment horizontal="right" vertical="center"/>
      <protection/>
    </xf>
    <xf numFmtId="166" fontId="20" fillId="0" borderId="3" xfId="0" applyNumberFormat="1" applyFont="1" applyBorder="1" applyAlignment="1" applyProtection="1">
      <alignment horizontal="right" vertical="center"/>
      <protection/>
    </xf>
    <xf numFmtId="169" fontId="20" fillId="0" borderId="3" xfId="0" applyNumberFormat="1" applyFont="1" applyBorder="1" applyAlignment="1" applyProtection="1">
      <alignment horizontal="right" vertical="center"/>
      <protection/>
    </xf>
    <xf numFmtId="170" fontId="20" fillId="0" borderId="3" xfId="0" applyNumberFormat="1" applyFont="1" applyBorder="1" applyAlignment="1" applyProtection="1">
      <alignment horizontal="right" vertical="center"/>
      <protection/>
    </xf>
    <xf numFmtId="165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3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80" fillId="36" borderId="3" xfId="0" applyFont="1" applyFill="1" applyBorder="1" applyAlignment="1" applyProtection="1">
      <alignment vertical="center" wrapText="1"/>
      <protection/>
    </xf>
    <xf numFmtId="0" fontId="80" fillId="36" borderId="3" xfId="0" applyFont="1" applyFill="1" applyBorder="1" applyAlignment="1" applyProtection="1">
      <alignment horizontal="center" vertical="center"/>
      <protection/>
    </xf>
    <xf numFmtId="172" fontId="80" fillId="36" borderId="3" xfId="0" applyNumberFormat="1" applyFont="1" applyFill="1" applyBorder="1" applyAlignment="1" applyProtection="1">
      <alignment horizontal="right" vertical="center"/>
      <protection/>
    </xf>
    <xf numFmtId="0" fontId="81" fillId="36" borderId="3" xfId="0" applyFont="1" applyFill="1" applyBorder="1" applyAlignment="1" applyProtection="1">
      <alignment horizontal="center" vertical="center"/>
      <protection/>
    </xf>
    <xf numFmtId="0" fontId="81" fillId="0" borderId="3" xfId="0" applyFont="1" applyBorder="1" applyAlignment="1" applyProtection="1">
      <alignment horizontal="center" vertical="center"/>
      <protection/>
    </xf>
    <xf numFmtId="0" fontId="81" fillId="36" borderId="3" xfId="0" applyFont="1" applyFill="1" applyBorder="1" applyAlignment="1" applyProtection="1">
      <alignment horizontal="left" vertical="center"/>
      <protection/>
    </xf>
    <xf numFmtId="0" fontId="81" fillId="36" borderId="3" xfId="0" applyFont="1" applyFill="1" applyBorder="1" applyAlignment="1" applyProtection="1">
      <alignment vertical="center"/>
      <protection/>
    </xf>
    <xf numFmtId="172" fontId="81" fillId="36" borderId="3" xfId="0" applyNumberFormat="1" applyFont="1" applyFill="1" applyBorder="1" applyAlignment="1" applyProtection="1">
      <alignment horizontal="right" vertical="center"/>
      <protection/>
    </xf>
    <xf numFmtId="166" fontId="81" fillId="0" borderId="3" xfId="0" applyNumberFormat="1" applyFont="1" applyBorder="1" applyAlignment="1" applyProtection="1">
      <alignment horizontal="right" vertical="center"/>
      <protection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80" fillId="0" borderId="3" xfId="0" applyFont="1" applyFill="1" applyBorder="1" applyAlignment="1" applyProtection="1">
      <alignment horizontal="left" vertical="center"/>
      <protection/>
    </xf>
    <xf numFmtId="172" fontId="80" fillId="36" borderId="3" xfId="0" applyNumberFormat="1" applyFont="1" applyFill="1" applyBorder="1" applyAlignment="1" applyProtection="1">
      <alignment vertical="center"/>
      <protection/>
    </xf>
    <xf numFmtId="0" fontId="80" fillId="36" borderId="3" xfId="0" applyFont="1" applyFill="1" applyBorder="1" applyAlignment="1" applyProtection="1">
      <alignment horizontal="left" vertical="center"/>
      <protection/>
    </xf>
    <xf numFmtId="0" fontId="80" fillId="36" borderId="3" xfId="0" applyFont="1" applyFill="1" applyBorder="1" applyAlignment="1" applyProtection="1">
      <alignment vertical="center"/>
      <protection/>
    </xf>
    <xf numFmtId="49" fontId="2" fillId="0" borderId="3" xfId="0" applyNumberFormat="1" applyFont="1" applyBorder="1" applyAlignment="1" applyProtection="1">
      <alignment horizontal="left" vertical="center"/>
      <protection/>
    </xf>
    <xf numFmtId="49" fontId="20" fillId="0" borderId="3" xfId="0" applyNumberFormat="1" applyFont="1" applyBorder="1" applyAlignment="1" applyProtection="1">
      <alignment horizontal="left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49" fontId="20" fillId="0" borderId="3" xfId="0" applyNumberFormat="1" applyFont="1" applyBorder="1" applyAlignment="1" applyProtection="1">
      <alignment horizontal="left" vertical="center"/>
      <protection/>
    </xf>
    <xf numFmtId="0" fontId="20" fillId="0" borderId="3" xfId="0" applyFont="1" applyBorder="1" applyAlignment="1" applyProtection="1">
      <alignment horizontal="left" vertical="center" wrapText="1"/>
      <protection/>
    </xf>
    <xf numFmtId="0" fontId="20" fillId="0" borderId="3" xfId="0" applyFont="1" applyFill="1" applyBorder="1" applyAlignment="1" applyProtection="1">
      <alignment horizontal="left" vertical="center" wrapText="1"/>
      <protection/>
    </xf>
    <xf numFmtId="0" fontId="43" fillId="0" borderId="3" xfId="0" applyFont="1" applyFill="1" applyBorder="1" applyAlignment="1" applyProtection="1">
      <alignment vertical="center" wrapText="1"/>
      <protection/>
    </xf>
    <xf numFmtId="4" fontId="2" fillId="0" borderId="3" xfId="0" applyNumberFormat="1" applyFont="1" applyFill="1" applyBorder="1" applyAlignment="1" applyProtection="1">
      <alignment vertical="center"/>
      <protection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9" fontId="20" fillId="0" borderId="3" xfId="0" applyNumberFormat="1" applyFont="1" applyFill="1" applyBorder="1" applyAlignment="1" applyProtection="1">
      <alignment horizontal="right" vertical="center"/>
      <protection/>
    </xf>
    <xf numFmtId="168" fontId="20" fillId="0" borderId="3" xfId="0" applyNumberFormat="1" applyFont="1" applyFill="1" applyBorder="1" applyAlignment="1" applyProtection="1">
      <alignment horizontal="right" vertical="center"/>
      <protection/>
    </xf>
    <xf numFmtId="170" fontId="2" fillId="0" borderId="3" xfId="0" applyNumberFormat="1" applyFont="1" applyFill="1" applyBorder="1" applyAlignment="1" applyProtection="1">
      <alignment horizontal="right" vertical="center"/>
      <protection/>
    </xf>
    <xf numFmtId="4" fontId="2" fillId="36" borderId="3" xfId="0" applyNumberFormat="1" applyFont="1" applyFill="1" applyBorder="1" applyAlignment="1" applyProtection="1">
      <alignment horizontal="right" vertical="center"/>
      <protection/>
    </xf>
    <xf numFmtId="166" fontId="20" fillId="0" borderId="3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2" fillId="37" borderId="3" xfId="0" applyFont="1" applyFill="1" applyBorder="1" applyAlignment="1" applyProtection="1">
      <alignment horizontal="center" vertical="center"/>
      <protection/>
    </xf>
    <xf numFmtId="0" fontId="2" fillId="38" borderId="3" xfId="0" applyFont="1" applyFill="1" applyBorder="1" applyAlignment="1" applyProtection="1">
      <alignment horizontal="left" vertical="center"/>
      <protection/>
    </xf>
    <xf numFmtId="0" fontId="2" fillId="37" borderId="3" xfId="0" applyFont="1" applyFill="1" applyBorder="1" applyAlignment="1" applyProtection="1">
      <alignment vertical="center" wrapText="1"/>
      <protection/>
    </xf>
    <xf numFmtId="0" fontId="2" fillId="38" borderId="3" xfId="0" applyFont="1" applyFill="1" applyBorder="1" applyAlignment="1" applyProtection="1">
      <alignment horizontal="center" vertical="center"/>
      <protection/>
    </xf>
    <xf numFmtId="172" fontId="2" fillId="38" borderId="3" xfId="0" applyNumberFormat="1" applyFont="1" applyFill="1" applyBorder="1" applyAlignment="1" applyProtection="1">
      <alignment vertical="center"/>
      <protection/>
    </xf>
    <xf numFmtId="4" fontId="2" fillId="38" borderId="3" xfId="0" applyNumberFormat="1" applyFont="1" applyFill="1" applyBorder="1" applyAlignment="1" applyProtection="1">
      <alignment vertical="center"/>
      <protection/>
    </xf>
    <xf numFmtId="166" fontId="2" fillId="37" borderId="3" xfId="0" applyNumberFormat="1" applyFont="1" applyFill="1" applyBorder="1" applyAlignment="1" applyProtection="1">
      <alignment horizontal="right" vertical="center"/>
      <protection/>
    </xf>
    <xf numFmtId="169" fontId="20" fillId="37" borderId="3" xfId="0" applyNumberFormat="1" applyFont="1" applyFill="1" applyBorder="1" applyAlignment="1" applyProtection="1">
      <alignment horizontal="right" vertical="center"/>
      <protection/>
    </xf>
    <xf numFmtId="168" fontId="20" fillId="37" borderId="3" xfId="0" applyNumberFormat="1" applyFont="1" applyFill="1" applyBorder="1" applyAlignment="1" applyProtection="1">
      <alignment horizontal="right" vertical="center"/>
      <protection/>
    </xf>
    <xf numFmtId="170" fontId="2" fillId="37" borderId="3" xfId="0" applyNumberFormat="1" applyFont="1" applyFill="1" applyBorder="1" applyAlignment="1" applyProtection="1">
      <alignment horizontal="right" vertical="center"/>
      <protection/>
    </xf>
    <xf numFmtId="3" fontId="3" fillId="37" borderId="3" xfId="66" applyNumberFormat="1" applyFont="1" applyFill="1" applyBorder="1" applyAlignment="1" applyProtection="1">
      <alignment horizontal="center" vertical="center" wrapText="1"/>
      <protection/>
    </xf>
    <xf numFmtId="49" fontId="3" fillId="37" borderId="3" xfId="62" applyNumberFormat="1" applyFont="1" applyFill="1" applyBorder="1" applyAlignment="1" applyProtection="1">
      <alignment horizontal="center" vertical="center" wrapText="1"/>
      <protection/>
    </xf>
    <xf numFmtId="3" fontId="3" fillId="37" borderId="3" xfId="62" applyNumberFormat="1" applyFont="1" applyFill="1" applyBorder="1" applyAlignment="1" applyProtection="1">
      <alignment horizontal="left" vertical="center" wrapText="1"/>
      <protection/>
    </xf>
    <xf numFmtId="49" fontId="3" fillId="37" borderId="3" xfId="62" applyNumberFormat="1" applyFont="1" applyFill="1" applyBorder="1" applyAlignment="1" applyProtection="1">
      <alignment vertical="center" wrapText="1"/>
      <protection/>
    </xf>
    <xf numFmtId="49" fontId="3" fillId="37" borderId="3" xfId="62" applyNumberFormat="1" applyFont="1" applyFill="1" applyBorder="1" applyAlignment="1" applyProtection="1">
      <alignment vertical="center"/>
      <protection/>
    </xf>
    <xf numFmtId="3" fontId="3" fillId="37" borderId="3" xfId="62" applyNumberFormat="1" applyFont="1" applyFill="1" applyBorder="1" applyAlignment="1" applyProtection="1">
      <alignment horizontal="right" vertical="center"/>
      <protection/>
    </xf>
    <xf numFmtId="3" fontId="3" fillId="37" borderId="3" xfId="62" applyNumberFormat="1" applyFont="1" applyFill="1" applyBorder="1" applyAlignment="1" applyProtection="1">
      <alignment horizontal="right" vertical="center"/>
      <protection locked="0"/>
    </xf>
    <xf numFmtId="3" fontId="3" fillId="37" borderId="3" xfId="66" applyNumberFormat="1" applyFont="1" applyFill="1" applyBorder="1" applyAlignment="1" applyProtection="1">
      <alignment horizontal="right" vertical="center" wrapText="1"/>
      <protection/>
    </xf>
    <xf numFmtId="3" fontId="2" fillId="37" borderId="3" xfId="66" applyNumberFormat="1" applyFont="1" applyFill="1" applyBorder="1" applyAlignment="1">
      <alignment vertical="center"/>
      <protection/>
    </xf>
    <xf numFmtId="0" fontId="20" fillId="37" borderId="3" xfId="0" applyFont="1" applyFill="1" applyBorder="1" applyAlignment="1" applyProtection="1">
      <alignment horizontal="center" vertical="center"/>
      <protection/>
    </xf>
    <xf numFmtId="49" fontId="20" fillId="37" borderId="3" xfId="0" applyNumberFormat="1" applyFont="1" applyFill="1" applyBorder="1" applyAlignment="1" applyProtection="1">
      <alignment horizontal="left" vertical="center"/>
      <protection/>
    </xf>
    <xf numFmtId="168" fontId="20" fillId="37" borderId="3" xfId="0" applyNumberFormat="1" applyFont="1" applyFill="1" applyBorder="1" applyAlignment="1" applyProtection="1">
      <alignment horizontal="right" vertical="center"/>
      <protection/>
    </xf>
    <xf numFmtId="166" fontId="20" fillId="37" borderId="3" xfId="0" applyNumberFormat="1" applyFont="1" applyFill="1" applyBorder="1" applyAlignment="1" applyProtection="1">
      <alignment horizontal="right" vertical="center"/>
      <protection/>
    </xf>
    <xf numFmtId="169" fontId="20" fillId="37" borderId="3" xfId="0" applyNumberFormat="1" applyFont="1" applyFill="1" applyBorder="1" applyAlignment="1" applyProtection="1">
      <alignment horizontal="right" vertical="center"/>
      <protection/>
    </xf>
    <xf numFmtId="170" fontId="20" fillId="37" borderId="3" xfId="0" applyNumberFormat="1" applyFont="1" applyFill="1" applyBorder="1" applyAlignment="1" applyProtection="1">
      <alignment horizontal="right" vertical="center"/>
      <protection/>
    </xf>
    <xf numFmtId="0" fontId="20" fillId="37" borderId="3" xfId="0" applyFont="1" applyFill="1" applyBorder="1" applyAlignment="1" applyProtection="1">
      <alignment horizontal="left" vertical="center" wrapText="1"/>
      <protection/>
    </xf>
    <xf numFmtId="0" fontId="2" fillId="38" borderId="3" xfId="0" applyFont="1" applyFill="1" applyBorder="1" applyAlignment="1" applyProtection="1">
      <alignment vertical="center" wrapText="1"/>
      <protection/>
    </xf>
    <xf numFmtId="4" fontId="2" fillId="37" borderId="3" xfId="0" applyNumberFormat="1" applyFont="1" applyFill="1" applyBorder="1" applyAlignment="1" applyProtection="1">
      <alignment vertical="center"/>
      <protection/>
    </xf>
    <xf numFmtId="0" fontId="2" fillId="37" borderId="3" xfId="0" applyFont="1" applyFill="1" applyBorder="1" applyAlignment="1" applyProtection="1">
      <alignment horizontal="center" vertical="center"/>
      <protection/>
    </xf>
    <xf numFmtId="49" fontId="2" fillId="37" borderId="3" xfId="0" applyNumberFormat="1" applyFont="1" applyFill="1" applyBorder="1" applyAlignment="1" applyProtection="1">
      <alignment horizontal="left" vertical="center"/>
      <protection/>
    </xf>
    <xf numFmtId="0" fontId="2" fillId="37" borderId="3" xfId="0" applyFont="1" applyFill="1" applyBorder="1" applyAlignment="1" applyProtection="1">
      <alignment horizontal="left" vertical="center" wrapText="1"/>
      <protection/>
    </xf>
    <xf numFmtId="168" fontId="2" fillId="37" borderId="3" xfId="0" applyNumberFormat="1" applyFont="1" applyFill="1" applyBorder="1" applyAlignment="1" applyProtection="1">
      <alignment horizontal="right" vertical="center"/>
      <protection/>
    </xf>
    <xf numFmtId="166" fontId="2" fillId="37" borderId="3" xfId="0" applyNumberFormat="1" applyFont="1" applyFill="1" applyBorder="1" applyAlignment="1" applyProtection="1">
      <alignment horizontal="right" vertical="center"/>
      <protection/>
    </xf>
    <xf numFmtId="0" fontId="20" fillId="37" borderId="3" xfId="0" applyFont="1" applyFill="1" applyBorder="1" applyAlignment="1" applyProtection="1">
      <alignment horizontal="center" vertical="center"/>
      <protection/>
    </xf>
    <xf numFmtId="170" fontId="2" fillId="37" borderId="3" xfId="0" applyNumberFormat="1" applyFont="1" applyFill="1" applyBorder="1" applyAlignment="1" applyProtection="1">
      <alignment horizontal="right" vertical="center"/>
      <protection/>
    </xf>
    <xf numFmtId="49" fontId="2" fillId="37" borderId="3" xfId="0" applyNumberFormat="1" applyFont="1" applyFill="1" applyBorder="1" applyAlignment="1" applyProtection="1">
      <alignment horizontal="left" vertical="top"/>
      <protection/>
    </xf>
    <xf numFmtId="0" fontId="2" fillId="37" borderId="3" xfId="0" applyFont="1" applyFill="1" applyBorder="1" applyAlignment="1" applyProtection="1">
      <alignment horizontal="left" vertical="center" wrapText="1"/>
      <protection/>
    </xf>
    <xf numFmtId="168" fontId="2" fillId="37" borderId="3" xfId="0" applyNumberFormat="1" applyFont="1" applyFill="1" applyBorder="1" applyAlignment="1" applyProtection="1">
      <alignment horizontal="right" vertical="center"/>
      <protection/>
    </xf>
    <xf numFmtId="169" fontId="2" fillId="37" borderId="3" xfId="0" applyNumberFormat="1" applyFont="1" applyFill="1" applyBorder="1" applyAlignment="1" applyProtection="1">
      <alignment horizontal="right" vertical="center"/>
      <protection/>
    </xf>
    <xf numFmtId="49" fontId="20" fillId="37" borderId="3" xfId="0" applyNumberFormat="1" applyFont="1" applyFill="1" applyBorder="1" applyAlignment="1" applyProtection="1">
      <alignment horizontal="left" vertical="top"/>
      <protection/>
    </xf>
    <xf numFmtId="166" fontId="20" fillId="37" borderId="3" xfId="0" applyNumberFormat="1" applyFont="1" applyFill="1" applyBorder="1" applyAlignment="1" applyProtection="1">
      <alignment horizontal="right" vertical="center"/>
      <protection/>
    </xf>
    <xf numFmtId="170" fontId="20" fillId="37" borderId="3" xfId="0" applyNumberFormat="1" applyFont="1" applyFill="1" applyBorder="1" applyAlignment="1" applyProtection="1">
      <alignment horizontal="right" vertical="center"/>
      <protection/>
    </xf>
    <xf numFmtId="49" fontId="3" fillId="35" borderId="3" xfId="63" applyNumberFormat="1" applyFont="1" applyFill="1" applyBorder="1" applyAlignment="1" applyProtection="1">
      <alignment vertical="center" wrapText="1"/>
      <protection/>
    </xf>
    <xf numFmtId="0" fontId="44" fillId="0" borderId="20" xfId="0" applyFont="1" applyBorder="1" applyAlignment="1" applyProtection="1">
      <alignment horizontal="left" vertical="center" wrapText="1"/>
      <protection/>
    </xf>
    <xf numFmtId="164" fontId="44" fillId="0" borderId="21" xfId="0" applyNumberFormat="1" applyFont="1" applyBorder="1" applyAlignment="1" applyProtection="1">
      <alignment horizontal="left" vertical="center"/>
      <protection/>
    </xf>
    <xf numFmtId="164" fontId="44" fillId="0" borderId="22" xfId="0" applyNumberFormat="1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top" wrapText="1"/>
      <protection/>
    </xf>
    <xf numFmtId="164" fontId="3" fillId="0" borderId="31" xfId="0" applyNumberFormat="1" applyFont="1" applyBorder="1" applyAlignment="1" applyProtection="1">
      <alignment horizontal="left" vertical="center"/>
      <protection/>
    </xf>
    <xf numFmtId="164" fontId="3" fillId="0" borderId="32" xfId="0" applyNumberFormat="1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 wrapText="1"/>
      <protection/>
    </xf>
    <xf numFmtId="0" fontId="2" fillId="39" borderId="3" xfId="0" applyFont="1" applyFill="1" applyBorder="1" applyAlignment="1" applyProtection="1">
      <alignment horizontal="center" vertical="center"/>
      <protection/>
    </xf>
    <xf numFmtId="0" fontId="2" fillId="40" borderId="3" xfId="0" applyFont="1" applyFill="1" applyBorder="1" applyAlignment="1" applyProtection="1">
      <alignment horizontal="center" vertical="center"/>
      <protection/>
    </xf>
    <xf numFmtId="0" fontId="2" fillId="39" borderId="3" xfId="0" applyFont="1" applyFill="1" applyBorder="1" applyAlignment="1" applyProtection="1">
      <alignment horizontal="left" vertical="center"/>
      <protection/>
    </xf>
    <xf numFmtId="0" fontId="2" fillId="39" borderId="3" xfId="0" applyFont="1" applyFill="1" applyBorder="1" applyAlignment="1" applyProtection="1">
      <alignment vertical="center" wrapText="1"/>
      <protection/>
    </xf>
    <xf numFmtId="172" fontId="2" fillId="39" borderId="3" xfId="0" applyNumberFormat="1" applyFont="1" applyFill="1" applyBorder="1" applyAlignment="1" applyProtection="1">
      <alignment vertical="center"/>
      <protection/>
    </xf>
    <xf numFmtId="4" fontId="2" fillId="39" borderId="3" xfId="0" applyNumberFormat="1" applyFont="1" applyFill="1" applyBorder="1" applyAlignment="1" applyProtection="1">
      <alignment vertical="center"/>
      <protection/>
    </xf>
    <xf numFmtId="166" fontId="2" fillId="40" borderId="3" xfId="0" applyNumberFormat="1" applyFont="1" applyFill="1" applyBorder="1" applyAlignment="1" applyProtection="1">
      <alignment horizontal="right" vertical="center"/>
      <protection/>
    </xf>
    <xf numFmtId="169" fontId="2" fillId="40" borderId="3" xfId="0" applyNumberFormat="1" applyFont="1" applyFill="1" applyBorder="1" applyAlignment="1" applyProtection="1">
      <alignment horizontal="right" vertical="center"/>
      <protection/>
    </xf>
    <xf numFmtId="168" fontId="2" fillId="40" borderId="3" xfId="0" applyNumberFormat="1" applyFont="1" applyFill="1" applyBorder="1" applyAlignment="1" applyProtection="1">
      <alignment horizontal="right" vertical="center"/>
      <protection/>
    </xf>
    <xf numFmtId="170" fontId="2" fillId="40" borderId="3" xfId="0" applyNumberFormat="1" applyFont="1" applyFill="1" applyBorder="1" applyAlignment="1" applyProtection="1">
      <alignment horizontal="right" vertical="center"/>
      <protection/>
    </xf>
    <xf numFmtId="0" fontId="2" fillId="39" borderId="3" xfId="0" applyFont="1" applyFill="1" applyBorder="1" applyAlignment="1" applyProtection="1">
      <alignment vertical="center"/>
      <protection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blokcen" xfId="33"/>
    <cellStyle name="Celkem" xfId="34"/>
    <cellStyle name="Comma" xfId="35"/>
    <cellStyle name="Comma [0]" xfId="36"/>
    <cellStyle name="Flag" xfId="37"/>
    <cellStyle name="Heading2" xfId="38"/>
    <cellStyle name="Heading3" xfId="39"/>
    <cellStyle name="hlavička 1" xfId="40"/>
    <cellStyle name="hlavička 2" xfId="41"/>
    <cellStyle name="hlavička 3" xfId="42"/>
    <cellStyle name="Horizontal" xfId="43"/>
    <cellStyle name="Chybně" xfId="44"/>
    <cellStyle name="Kontrolní buňka" xfId="45"/>
    <cellStyle name="Currency" xfId="46"/>
    <cellStyle name="Currency [0]" xfId="47"/>
    <cellStyle name="nadpis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 2" xfId="55"/>
    <cellStyle name="normální 2 2" xfId="56"/>
    <cellStyle name="normální 3" xfId="57"/>
    <cellStyle name="normální 4" xfId="58"/>
    <cellStyle name="normální 5" xfId="59"/>
    <cellStyle name="normální 5 2" xfId="60"/>
    <cellStyle name="normální 6" xfId="61"/>
    <cellStyle name="normální_A_Ostrava_ZS_Michálkovice" xfId="62"/>
    <cellStyle name="normální_A_Ostrava_ZS_Michálkovice 3" xfId="63"/>
    <cellStyle name="normální_A_Ostrava_ZS_souvis_polozky_dilci_stavba_vzor_02-2" xfId="64"/>
    <cellStyle name="normální_SO_101_Nova_odlehcovaci_komora_OK1C 2" xfId="65"/>
    <cellStyle name="normální_SO_101_Nova_odlehcovaci_komora_OK1C_A_Ostrava_ZS_Michálkovice" xfId="66"/>
    <cellStyle name="normální_SO_101_Nova_odlehcovaci_komora_OK1C_A_Ostrava_ZS_Michálkovice 2" xfId="67"/>
    <cellStyle name="normální_SO_101_Nova_odlehcovaci_komora_OK1C_A_Ostrava_ZS_souvis_polozky_dilci_stavba_vzor_02-2" xfId="68"/>
    <cellStyle name="Note" xfId="69"/>
    <cellStyle name="Option" xfId="70"/>
    <cellStyle name="OptionHeading" xfId="71"/>
    <cellStyle name="Poznámka" xfId="72"/>
    <cellStyle name="Price" xfId="73"/>
    <cellStyle name="Percent" xfId="74"/>
    <cellStyle name="Propojená buňka" xfId="75"/>
    <cellStyle name="Správně" xfId="76"/>
    <cellStyle name="Text upozornění" xfId="77"/>
    <cellStyle name="Unit" xfId="78"/>
    <cellStyle name="Vertical" xfId="79"/>
    <cellStyle name="Vstup" xfId="80"/>
    <cellStyle name="Výpočet" xfId="81"/>
    <cellStyle name="Výstup" xfId="82"/>
    <cellStyle name="Vysvětlující text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t&#283;jka%20Petr\Documents\Rozpo&#269;ty\Hydroprojekt\Kanal.P&#345;&#237;voz%202-1\0838_(035)_SO005%20-%20SO%2005%20Zru&#353;en&#237;%20kanalizac&#237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zakazky_2009\309017_Ostrava_dostavba_plosne_kanal\309017_c_dokumentace\CD_TD_2010\04_Michalkovice_I_a_II_etapa\03_2010\04_Dostavba%20plo&#353;n&#233;%20kanalizace%20Mich&#225;lkovice\SD\0_4_Kanalizace%20Michalkovice%20_technick&#225;%20specifikace_r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07_Karvina_Olsinsky_nahon\Olsinsky_potok_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azky_2006\306012_Karvina_rozsireni_kanalizace__tendr\306012_c_dokumentace\rozpocty\00_Podklad\Kolektor_Alfa\PR_SO_01_Stoka_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PR_SO_01_Stoka_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Jana\Dostavba%20plo&#353;n&#233;%20kanalizace\Mich&#225;lkovice\Situace\sd\V&#253;kaz%20v&#253;m&#283;r\02_Karvina_sberac_C_usek_A1\Usek_A1_rozpoc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ana\Dostavba%20plo&#353;n&#233;%20kanalizace\Mich&#225;lkovice\Situace\sd\V&#253;kaz%20v&#253;m&#283;r\02_Karvina_sberac_C_usek_A1\Usek_A1_rozpoce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02_Karvina_sberac_C_usek_A1\Usek_A1_rozpoc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azky_2006\306012_Karvina_rozsireni_kanalizace__tendr\306012_c_dokumentace\rozpocty\00_Podklad\Usek_A1\SO_112_Pripojka_uzit_vod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Usek_A1\SO_112_Pripojka_uzit_vod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kazky_2006\306012_Karvina_rozsireni_kanalizace__tendr\306012_c_dokumentace\rozpocty\00_Podklad\Kolektor_Alfa\SO_11_Prelozka_telekom_site_c_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_2006\306012_Karvina_rozsireni_kanalizace__tendr\306012_c_dokumentace\rozpocty\00_Podklad\Kolektor_Alfa\SO_11_Prelozka_telekom_site_c_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ZAKAZKY\zakazky_2009\309017_Ostrava_dostavba_plosne_kanal\309017_c_dokumentace\Cast_Tendrova_dokumentace\12_Kanal_Zverinska\12_Kanalizace%20v%20ul%20Zv&#283;&#345;insk&#225;%20-%20rozpo&#269;et_r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</sheetNames>
    <sheetDataSet>
      <sheetData sheetId="0">
        <row r="5">
          <cell r="P5" t="str">
            <v>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 Rekapitulace objektů stavby"/>
      <sheetName val="01 - 3. Rozpočet - standard na "/>
      <sheetName val="02 - 3. Rozpočet - standard na "/>
      <sheetName val="03 - 3. Rozpočet - standard na "/>
      <sheetName val="04 - 3. Rozpočet - standard na "/>
      <sheetName val="05 - 3. Rozpočet - standard na "/>
      <sheetName val="06 - 3. Rozpočet - standard na "/>
      <sheetName val="07 - 3. Rozpočet - standard na "/>
      <sheetName val="08 - 3. Rozpočet - standard na "/>
      <sheetName val="09 - 3. Rozpočet - standard na "/>
      <sheetName val="10 - 3. Rozpočet - standard na "/>
      <sheetName val="11 - 3. Rozpočet - standard na "/>
      <sheetName val="12 - 3. Rozpočet - standard na "/>
      <sheetName val="13 - 3. Rozpočet - standard na "/>
      <sheetName val="14 - 3. Rozpočet - standard na "/>
      <sheetName val="15 - 3. Rozpočet - standard na "/>
      <sheetName val="16 - 3. Rozpočet - standard na "/>
      <sheetName val="17 - 3. Rozpočet - standard na "/>
      <sheetName val="18 - 3. Rozpočet - standard na "/>
      <sheetName val="001 - 3. Rozpočet - standard na"/>
      <sheetName val="002 - 3. Rozpočet - standard na"/>
      <sheetName val="003 - 3. Rozpočet - standard na"/>
      <sheetName val="004 - 3. Rozpočet - standard na"/>
      <sheetName val="005 - 3. Rozpočet - standard na"/>
      <sheetName val="006 - 3. Rozpočet - standard na"/>
      <sheetName val="007 - 3. Rozpočet - standard na"/>
      <sheetName val="008 - 3. Rozpočet - standard na"/>
      <sheetName val="009 - 3. Rozpočet - standard na"/>
      <sheetName val="010 - 3. Rozpočet - standard na"/>
      <sheetName val="011 - 3. Rozpočet - standard na"/>
      <sheetName val="012 - 3. Rozpočet - standard na"/>
      <sheetName val="013 - 3. Rozpočet - standard na"/>
      <sheetName val="014 - 3. Rozpočet - standard na"/>
      <sheetName val="015 - 3. Rozpočet - standard na"/>
      <sheetName val="016 - 3. Rozpočet - standard na"/>
      <sheetName val="017 - 3. Rozpočet - standard na"/>
      <sheetName val="018 - 3. Rozpočet - standard na"/>
      <sheetName val="019 - 3. Rozpočet - standard na"/>
      <sheetName val="020 - 3. Rozpočet - standard na"/>
      <sheetName val="021 - 3. Rozpočet - standard na"/>
      <sheetName val="022 - 3. Rozpočet - standard na"/>
      <sheetName val="023 - 3. Rozpočet - standard na"/>
      <sheetName val="024 - 3. Rozpočet - standard na"/>
      <sheetName val="025 - 3. Rozpočet - standard na"/>
      <sheetName val="026 - 3. Rozpočet - standard na"/>
      <sheetName val="027 - 3. Rozpočet - standard na"/>
      <sheetName val="028 - 3. Rozpočet - standard na"/>
      <sheetName val="029 - 3. Rozpočet - standard na"/>
      <sheetName val="030 - 3. Rozpočet - standard na"/>
      <sheetName val="031 - 3. Rozpočet - standard na"/>
      <sheetName val="032 - 3. Rozpočet - standard na"/>
      <sheetName val="033 - 3. Rozpočet - standard na"/>
      <sheetName val="034 - 3. Rozpočet - standard na"/>
      <sheetName val="035 - 3. Rozpočet - standard na"/>
      <sheetName val="036 - 3. Rozpočet - standard na"/>
      <sheetName val="037 - 3. Rozpočet - standard na"/>
      <sheetName val="038 - 3. Rozpočet - standard na"/>
      <sheetName val="039 - 3. Rozpočet - standard na"/>
      <sheetName val="040 - 3. Rozpočet - standard na"/>
      <sheetName val="041 - 3. Rozpočet - standard na"/>
      <sheetName val="042 - 3. Rozpočet - standard na"/>
      <sheetName val="043 - 3. Rozpočet - standard na"/>
      <sheetName val="044 - 3. Rozpočet - standard na"/>
      <sheetName val="045 - 3. Rozpočet - standard na"/>
      <sheetName val="046 - 3. Rozpočet - standard na"/>
      <sheetName val="047 - 3. Rozpočet - standard na"/>
      <sheetName val="048 - 3. Rozpočet - standard na"/>
      <sheetName val="049 - 3. Rozpočet - standard na"/>
      <sheetName val="052 - 3. Rozpočet - standard na"/>
      <sheetName val="18 - 3. Rozpočet - standard (1)"/>
      <sheetName val="19 - 3. Rozpočet - standard na "/>
      <sheetName val="3.1 mimoradne"/>
      <sheetName val="4.1 monitoring"/>
      <sheetName val="5.1 ZSSČ"/>
      <sheetName val="6.1 dačasný zábo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SO_06"/>
      <sheetName val="SO_10"/>
      <sheetName val="SO_11"/>
      <sheetName val="SO_13"/>
      <sheetName val="SO_o_06"/>
      <sheetName val="SO_o_10"/>
      <sheetName val="SO_o_11"/>
      <sheetName val="SO_oo_1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SO_01_Stoka_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DPS_101_1"/>
      <sheetName val="DPS_101_2"/>
      <sheetName val="PS_102"/>
      <sheetName val="SO_101"/>
      <sheetName val="SO_102"/>
      <sheetName val="SO_103"/>
      <sheetName val="SO_104"/>
      <sheetName val="SO_105"/>
      <sheetName val="SO_106"/>
      <sheetName val="SO_107"/>
      <sheetName val="SO_108"/>
      <sheetName val="SO_109"/>
      <sheetName val="SO_110"/>
      <sheetName val="SO_111"/>
      <sheetName val="SO_112"/>
      <sheetName val="SO_113"/>
      <sheetName val="SO_114"/>
      <sheetName val="SO_115"/>
      <sheetName val="SO_116"/>
      <sheetName val="SO_117"/>
      <sheetName val="SO_118"/>
      <sheetName val="SO_11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kanalizační sběrač Karviná</v>
          </cell>
        </row>
        <row r="6">
          <cell r="C6" t="str">
            <v>SO 112- Přípojka vody k OK1C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estava"/>
    </sheetNames>
    <sheetDataSet>
      <sheetData sheetId="1">
        <row r="8">
          <cell r="E8">
            <v>0</v>
          </cell>
          <cell r="F8">
            <v>0</v>
          </cell>
          <cell r="G8">
            <v>106414.6</v>
          </cell>
          <cell r="H8">
            <v>225167.63</v>
          </cell>
          <cell r="I8">
            <v>0</v>
          </cell>
        </row>
        <row r="21">
          <cell r="H21">
            <v>24882.56106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 Rekapitulace objektů stavb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view="pageBreakPreview" zoomScaleSheetLayoutView="100" zoomScalePageLayoutView="0" workbookViewId="0" topLeftCell="A2">
      <selection activeCell="V46" sqref="V46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447" t="s">
        <v>374</v>
      </c>
      <c r="F5" s="448"/>
      <c r="G5" s="448"/>
      <c r="H5" s="448"/>
      <c r="I5" s="448"/>
      <c r="J5" s="449"/>
      <c r="K5" s="14"/>
      <c r="L5" s="14"/>
      <c r="M5" s="14"/>
      <c r="N5" s="14"/>
      <c r="O5" s="14" t="s">
        <v>2</v>
      </c>
      <c r="P5" s="15" t="s">
        <v>3</v>
      </c>
      <c r="Q5" s="16"/>
      <c r="R5" s="17"/>
      <c r="S5" s="18"/>
    </row>
    <row r="6" spans="1:19" ht="17.25" customHeight="1" hidden="1">
      <c r="A6" s="13"/>
      <c r="B6" s="14" t="s">
        <v>4</v>
      </c>
      <c r="C6" s="14"/>
      <c r="D6" s="14"/>
      <c r="E6" s="19" t="s">
        <v>5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6</v>
      </c>
      <c r="C7" s="14"/>
      <c r="D7" s="14"/>
      <c r="E7" s="450"/>
      <c r="F7" s="451"/>
      <c r="G7" s="451"/>
      <c r="H7" s="451"/>
      <c r="I7" s="451"/>
      <c r="J7" s="452"/>
      <c r="K7" s="14"/>
      <c r="L7" s="14"/>
      <c r="M7" s="14"/>
      <c r="N7" s="14"/>
      <c r="O7" s="14" t="s">
        <v>7</v>
      </c>
      <c r="P7" s="23"/>
      <c r="Q7" s="22"/>
      <c r="R7" s="20"/>
      <c r="S7" s="18"/>
    </row>
    <row r="8" spans="1:19" ht="17.25" customHeight="1" hidden="1">
      <c r="A8" s="13"/>
      <c r="B8" s="14" t="s">
        <v>8</v>
      </c>
      <c r="C8" s="14"/>
      <c r="D8" s="14"/>
      <c r="E8" s="19" t="s">
        <v>9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10</v>
      </c>
      <c r="C9" s="14"/>
      <c r="D9" s="14"/>
      <c r="E9" s="453" t="s">
        <v>3</v>
      </c>
      <c r="F9" s="454"/>
      <c r="G9" s="454"/>
      <c r="H9" s="454"/>
      <c r="I9" s="454"/>
      <c r="J9" s="455"/>
      <c r="K9" s="14"/>
      <c r="L9" s="14"/>
      <c r="M9" s="14"/>
      <c r="N9" s="14"/>
      <c r="O9" s="14" t="s">
        <v>11</v>
      </c>
      <c r="P9" s="456"/>
      <c r="Q9" s="454"/>
      <c r="R9" s="455"/>
      <c r="S9" s="18"/>
    </row>
    <row r="10" spans="1:19" ht="17.25" customHeight="1" hidden="1">
      <c r="A10" s="13"/>
      <c r="B10" s="14" t="s">
        <v>12</v>
      </c>
      <c r="C10" s="14"/>
      <c r="D10" s="14"/>
      <c r="E10" s="24" t="s">
        <v>3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13</v>
      </c>
      <c r="C11" s="14"/>
      <c r="D11" s="14"/>
      <c r="E11" s="24" t="s">
        <v>3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14</v>
      </c>
      <c r="C12" s="14"/>
      <c r="D12" s="14"/>
      <c r="E12" s="24" t="s">
        <v>3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3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3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3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3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3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3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3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15</v>
      </c>
      <c r="P25" s="14" t="s">
        <v>16</v>
      </c>
      <c r="Q25" s="14"/>
      <c r="R25" s="14"/>
      <c r="S25" s="18"/>
    </row>
    <row r="26" spans="1:19" ht="17.25" customHeight="1">
      <c r="A26" s="13"/>
      <c r="B26" s="14" t="s">
        <v>17</v>
      </c>
      <c r="C26" s="14"/>
      <c r="D26" s="14"/>
      <c r="E26" s="15" t="s">
        <v>147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18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19</v>
      </c>
      <c r="C28" s="14"/>
      <c r="D28" s="14"/>
      <c r="E28" s="23" t="s">
        <v>3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20</v>
      </c>
      <c r="F30" s="14"/>
      <c r="G30" s="14" t="s">
        <v>21</v>
      </c>
      <c r="H30" s="14"/>
      <c r="I30" s="14"/>
      <c r="J30" s="14"/>
      <c r="K30" s="14"/>
      <c r="L30" s="14"/>
      <c r="M30" s="14"/>
      <c r="N30" s="14"/>
      <c r="O30" s="34" t="s">
        <v>22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403" t="s">
        <v>496</v>
      </c>
      <c r="P31" s="22"/>
      <c r="Q31" s="22"/>
      <c r="R31" s="38"/>
      <c r="S31" s="18"/>
    </row>
    <row r="32" spans="1:19" ht="8.2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20.25" customHeight="1">
      <c r="A33" s="42"/>
      <c r="B33" s="43"/>
      <c r="C33" s="43"/>
      <c r="D33" s="43"/>
      <c r="E33" s="44" t="s">
        <v>23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 ht="20.25" customHeight="1">
      <c r="A34" s="46" t="s">
        <v>24</v>
      </c>
      <c r="B34" s="47"/>
      <c r="C34" s="47"/>
      <c r="D34" s="48"/>
      <c r="E34" s="49" t="s">
        <v>25</v>
      </c>
      <c r="F34" s="48"/>
      <c r="G34" s="49" t="s">
        <v>26</v>
      </c>
      <c r="H34" s="47"/>
      <c r="I34" s="48"/>
      <c r="J34" s="49" t="s">
        <v>27</v>
      </c>
      <c r="K34" s="47"/>
      <c r="L34" s="49" t="s">
        <v>28</v>
      </c>
      <c r="M34" s="47"/>
      <c r="N34" s="47"/>
      <c r="O34" s="48"/>
      <c r="P34" s="49" t="s">
        <v>29</v>
      </c>
      <c r="Q34" s="47"/>
      <c r="R34" s="47"/>
      <c r="S34" s="50"/>
    </row>
    <row r="35" spans="1:19" ht="20.25" customHeight="1">
      <c r="A35" s="51"/>
      <c r="B35" s="52"/>
      <c r="C35" s="52"/>
      <c r="D35" s="53">
        <v>0</v>
      </c>
      <c r="E35" s="54">
        <f>IF(D35=0,0,R47/D35)</f>
        <v>0</v>
      </c>
      <c r="F35" s="55"/>
      <c r="G35" s="56"/>
      <c r="H35" s="52"/>
      <c r="I35" s="53">
        <v>0</v>
      </c>
      <c r="J35" s="54">
        <f>IF(I35=0,0,R47/I35)</f>
        <v>0</v>
      </c>
      <c r="K35" s="57"/>
      <c r="L35" s="56"/>
      <c r="M35" s="52"/>
      <c r="N35" s="52"/>
      <c r="O35" s="53">
        <v>0</v>
      </c>
      <c r="P35" s="56"/>
      <c r="Q35" s="52"/>
      <c r="R35" s="58">
        <f>IF(O35=0,0,R47/O35)</f>
        <v>0</v>
      </c>
      <c r="S35" s="59"/>
    </row>
    <row r="36" spans="1:19" ht="20.25" customHeight="1">
      <c r="A36" s="42"/>
      <c r="B36" s="43"/>
      <c r="C36" s="43"/>
      <c r="D36" s="43"/>
      <c r="E36" s="44" t="s">
        <v>30</v>
      </c>
      <c r="F36" s="43"/>
      <c r="G36" s="43"/>
      <c r="H36" s="43"/>
      <c r="I36" s="43"/>
      <c r="J36" s="60" t="s">
        <v>31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20.25" customHeight="1">
      <c r="A37" s="61" t="s">
        <v>32</v>
      </c>
      <c r="B37" s="62"/>
      <c r="C37" s="63" t="s">
        <v>33</v>
      </c>
      <c r="D37" s="64"/>
      <c r="E37" s="64"/>
      <c r="F37" s="65"/>
      <c r="G37" s="61" t="s">
        <v>34</v>
      </c>
      <c r="H37" s="66"/>
      <c r="I37" s="63" t="s">
        <v>35</v>
      </c>
      <c r="J37" s="64"/>
      <c r="K37" s="64"/>
      <c r="L37" s="61" t="s">
        <v>36</v>
      </c>
      <c r="M37" s="66"/>
      <c r="N37" s="63" t="s">
        <v>37</v>
      </c>
      <c r="O37" s="64"/>
      <c r="P37" s="64"/>
      <c r="Q37" s="64"/>
      <c r="R37" s="64"/>
      <c r="S37" s="65"/>
    </row>
    <row r="38" spans="1:19" ht="20.25" customHeight="1">
      <c r="A38" s="67">
        <v>1</v>
      </c>
      <c r="B38" s="68" t="s">
        <v>38</v>
      </c>
      <c r="C38" s="17"/>
      <c r="D38" s="69" t="s">
        <v>39</v>
      </c>
      <c r="E38" s="70">
        <v>0</v>
      </c>
      <c r="F38" s="71"/>
      <c r="G38" s="67">
        <v>8</v>
      </c>
      <c r="H38" s="72" t="s">
        <v>40</v>
      </c>
      <c r="I38" s="30"/>
      <c r="J38" s="73">
        <v>0</v>
      </c>
      <c r="K38" s="74"/>
      <c r="L38" s="67">
        <v>13</v>
      </c>
      <c r="M38" s="28" t="s">
        <v>41</v>
      </c>
      <c r="N38" s="36"/>
      <c r="O38" s="36"/>
      <c r="P38" s="75">
        <f>M49</f>
        <v>21</v>
      </c>
      <c r="Q38" s="76" t="s">
        <v>42</v>
      </c>
      <c r="R38" s="70">
        <v>0</v>
      </c>
      <c r="S38" s="71"/>
    </row>
    <row r="39" spans="1:19" ht="20.25" customHeight="1">
      <c r="A39" s="67">
        <v>2</v>
      </c>
      <c r="B39" s="77"/>
      <c r="C39" s="33"/>
      <c r="D39" s="69" t="s">
        <v>43</v>
      </c>
      <c r="E39" s="70">
        <v>0</v>
      </c>
      <c r="F39" s="71"/>
      <c r="G39" s="67">
        <v>9</v>
      </c>
      <c r="H39" s="14" t="s">
        <v>44</v>
      </c>
      <c r="I39" s="69"/>
      <c r="J39" s="73">
        <v>0</v>
      </c>
      <c r="K39" s="74"/>
      <c r="L39" s="67">
        <v>14</v>
      </c>
      <c r="M39" s="28" t="s">
        <v>45</v>
      </c>
      <c r="N39" s="36"/>
      <c r="O39" s="36"/>
      <c r="P39" s="75">
        <f>M49</f>
        <v>21</v>
      </c>
      <c r="Q39" s="76" t="s">
        <v>42</v>
      </c>
      <c r="R39" s="70">
        <v>0</v>
      </c>
      <c r="S39" s="71"/>
    </row>
    <row r="40" spans="1:19" ht="20.25" customHeight="1">
      <c r="A40" s="67">
        <v>3</v>
      </c>
      <c r="B40" s="68" t="s">
        <v>46</v>
      </c>
      <c r="C40" s="17"/>
      <c r="D40" s="69" t="s">
        <v>39</v>
      </c>
      <c r="E40" s="70">
        <f>SUMIF(Rozpocet!O11:O231,32,Rozpocet!I11:I231)</f>
        <v>0</v>
      </c>
      <c r="F40" s="71"/>
      <c r="G40" s="67">
        <v>10</v>
      </c>
      <c r="H40" s="72" t="s">
        <v>47</v>
      </c>
      <c r="I40" s="30"/>
      <c r="J40" s="73">
        <v>0</v>
      </c>
      <c r="K40" s="74"/>
      <c r="L40" s="67">
        <v>15</v>
      </c>
      <c r="M40" s="28" t="s">
        <v>48</v>
      </c>
      <c r="N40" s="36"/>
      <c r="O40" s="36"/>
      <c r="P40" s="75">
        <f>M49</f>
        <v>21</v>
      </c>
      <c r="Q40" s="76" t="s">
        <v>42</v>
      </c>
      <c r="R40" s="70">
        <v>0</v>
      </c>
      <c r="S40" s="71"/>
    </row>
    <row r="41" spans="1:19" ht="20.25" customHeight="1">
      <c r="A41" s="67">
        <v>4</v>
      </c>
      <c r="B41" s="77"/>
      <c r="C41" s="33"/>
      <c r="D41" s="69" t="s">
        <v>43</v>
      </c>
      <c r="E41" s="70">
        <f>SUMIF(Rozpocet!O12:O231,16,Rozpocet!I12:I231)+SUMIF(Rozpocet!O12:O231,128,Rozpocet!I12:I231)</f>
        <v>0</v>
      </c>
      <c r="F41" s="71"/>
      <c r="G41" s="67">
        <v>11</v>
      </c>
      <c r="H41" s="72"/>
      <c r="I41" s="30"/>
      <c r="J41" s="73">
        <v>0</v>
      </c>
      <c r="K41" s="74"/>
      <c r="L41" s="67">
        <v>16</v>
      </c>
      <c r="M41" s="28" t="s">
        <v>49</v>
      </c>
      <c r="N41" s="36"/>
      <c r="O41" s="36"/>
      <c r="P41" s="75">
        <f>M49</f>
        <v>21</v>
      </c>
      <c r="Q41" s="76" t="s">
        <v>42</v>
      </c>
      <c r="R41" s="70">
        <v>0</v>
      </c>
      <c r="S41" s="71"/>
    </row>
    <row r="42" spans="1:19" ht="20.25" customHeight="1">
      <c r="A42" s="67">
        <v>5</v>
      </c>
      <c r="B42" s="68" t="s">
        <v>50</v>
      </c>
      <c r="C42" s="17"/>
      <c r="D42" s="69" t="s">
        <v>39</v>
      </c>
      <c r="E42" s="70">
        <f>SUMIF(Rozpocet!O13:O231,256,Rozpocet!I13:I231)</f>
        <v>0</v>
      </c>
      <c r="F42" s="71"/>
      <c r="G42" s="78"/>
      <c r="H42" s="36"/>
      <c r="I42" s="30"/>
      <c r="J42" s="79"/>
      <c r="K42" s="74"/>
      <c r="L42" s="67">
        <v>17</v>
      </c>
      <c r="M42" s="28" t="s">
        <v>51</v>
      </c>
      <c r="N42" s="36"/>
      <c r="O42" s="36"/>
      <c r="P42" s="75">
        <f>M49</f>
        <v>21</v>
      </c>
      <c r="Q42" s="76" t="s">
        <v>42</v>
      </c>
      <c r="R42" s="70">
        <v>0</v>
      </c>
      <c r="S42" s="71"/>
    </row>
    <row r="43" spans="1:19" ht="20.25" customHeight="1">
      <c r="A43" s="67">
        <v>6</v>
      </c>
      <c r="B43" s="77"/>
      <c r="C43" s="33"/>
      <c r="D43" s="69" t="s">
        <v>43</v>
      </c>
      <c r="E43" s="70">
        <f>SUMIF(Rozpocet!O14:O231,64,Rozpocet!I14:I231)</f>
        <v>0</v>
      </c>
      <c r="F43" s="71"/>
      <c r="G43" s="78"/>
      <c r="H43" s="36"/>
      <c r="I43" s="30"/>
      <c r="J43" s="79"/>
      <c r="K43" s="74"/>
      <c r="L43" s="67">
        <v>18</v>
      </c>
      <c r="M43" s="72" t="s">
        <v>52</v>
      </c>
      <c r="N43" s="36"/>
      <c r="O43" s="36"/>
      <c r="P43" s="36"/>
      <c r="Q43" s="30"/>
      <c r="R43" s="70">
        <f>SUMIF(Rozpocet!O14:O231,1024,Rozpocet!I14:I231)</f>
        <v>0</v>
      </c>
      <c r="S43" s="71"/>
    </row>
    <row r="44" spans="1:19" ht="20.25" customHeight="1">
      <c r="A44" s="67">
        <v>7</v>
      </c>
      <c r="B44" s="80" t="s">
        <v>53</v>
      </c>
      <c r="C44" s="36"/>
      <c r="D44" s="30"/>
      <c r="E44" s="81">
        <f>Rekapitulace!C14</f>
        <v>0</v>
      </c>
      <c r="F44" s="45"/>
      <c r="G44" s="67">
        <v>12</v>
      </c>
      <c r="H44" s="80" t="s">
        <v>54</v>
      </c>
      <c r="I44" s="30"/>
      <c r="J44" s="82">
        <f>SUM(J38:J41)</f>
        <v>0</v>
      </c>
      <c r="K44" s="83"/>
      <c r="L44" s="67">
        <v>19</v>
      </c>
      <c r="M44" s="68" t="s">
        <v>55</v>
      </c>
      <c r="N44" s="26"/>
      <c r="O44" s="26"/>
      <c r="P44" s="26"/>
      <c r="Q44" s="84"/>
      <c r="R44" s="81">
        <f>Rekapitulace!C24</f>
        <v>0</v>
      </c>
      <c r="S44" s="45"/>
    </row>
    <row r="45" spans="1:19" ht="20.25" customHeight="1">
      <c r="A45" s="85">
        <v>20</v>
      </c>
      <c r="B45" s="86" t="s">
        <v>56</v>
      </c>
      <c r="C45" s="87"/>
      <c r="D45" s="88"/>
      <c r="E45" s="89">
        <f>SUMIF(Rozpocet!O14:O231,512,Rozpocet!I14:I231)</f>
        <v>0</v>
      </c>
      <c r="F45" s="41"/>
      <c r="G45" s="85">
        <v>21</v>
      </c>
      <c r="H45" s="86" t="s">
        <v>57</v>
      </c>
      <c r="I45" s="88"/>
      <c r="J45" s="90">
        <v>0</v>
      </c>
      <c r="K45" s="91">
        <f>M49</f>
        <v>21</v>
      </c>
      <c r="L45" s="85">
        <v>22</v>
      </c>
      <c r="M45" s="86" t="s">
        <v>58</v>
      </c>
      <c r="N45" s="87"/>
      <c r="O45" s="87"/>
      <c r="P45" s="87"/>
      <c r="Q45" s="88"/>
      <c r="R45" s="89">
        <f>SUMIF(Rozpocet!O14:O231,"&lt;4",Rozpocet!I14:I231)+SUMIF(Rozpocet!O14:O231,"&gt;1024",Rozpocet!I14:I231)</f>
        <v>0</v>
      </c>
      <c r="S45" s="41"/>
    </row>
    <row r="46" spans="1:19" ht="20.25" customHeight="1">
      <c r="A46" s="92" t="s">
        <v>18</v>
      </c>
      <c r="B46" s="11"/>
      <c r="C46" s="11"/>
      <c r="D46" s="11"/>
      <c r="E46" s="11"/>
      <c r="F46" s="93"/>
      <c r="G46" s="94"/>
      <c r="H46" s="11"/>
      <c r="I46" s="11"/>
      <c r="J46" s="11"/>
      <c r="K46" s="11"/>
      <c r="L46" s="61" t="s">
        <v>59</v>
      </c>
      <c r="M46" s="48"/>
      <c r="N46" s="63" t="s">
        <v>60</v>
      </c>
      <c r="O46" s="47"/>
      <c r="P46" s="47"/>
      <c r="Q46" s="47"/>
      <c r="R46" s="47"/>
      <c r="S46" s="50"/>
    </row>
    <row r="47" spans="1:19" ht="20.25" customHeight="1">
      <c r="A47" s="13"/>
      <c r="B47" s="14"/>
      <c r="C47" s="14"/>
      <c r="D47" s="14"/>
      <c r="E47" s="14"/>
      <c r="F47" s="20"/>
      <c r="G47" s="95"/>
      <c r="H47" s="14"/>
      <c r="I47" s="14"/>
      <c r="J47" s="14"/>
      <c r="K47" s="14"/>
      <c r="L47" s="67">
        <v>23</v>
      </c>
      <c r="M47" s="72" t="s">
        <v>61</v>
      </c>
      <c r="N47" s="36"/>
      <c r="O47" s="36"/>
      <c r="P47" s="36"/>
      <c r="Q47" s="71"/>
      <c r="R47" s="81">
        <f>ROUND(E44+J44+R44+E45+J45+R45,2)</f>
        <v>0</v>
      </c>
      <c r="S47" s="96">
        <f>E44+J44+R44+E45+J45+R45</f>
        <v>0</v>
      </c>
    </row>
    <row r="48" spans="1:19" ht="20.25" customHeight="1">
      <c r="A48" s="97" t="s">
        <v>62</v>
      </c>
      <c r="B48" s="32"/>
      <c r="C48" s="32"/>
      <c r="D48" s="32"/>
      <c r="E48" s="32"/>
      <c r="F48" s="33"/>
      <c r="G48" s="98" t="s">
        <v>63</v>
      </c>
      <c r="H48" s="32"/>
      <c r="I48" s="32"/>
      <c r="J48" s="32"/>
      <c r="K48" s="32"/>
      <c r="L48" s="67">
        <v>24</v>
      </c>
      <c r="M48" s="99">
        <v>15</v>
      </c>
      <c r="N48" s="33" t="s">
        <v>42</v>
      </c>
      <c r="O48" s="100">
        <v>0</v>
      </c>
      <c r="P48" s="36" t="s">
        <v>64</v>
      </c>
      <c r="Q48" s="30"/>
      <c r="R48" s="101">
        <f>ROUNDUP(O48*M48/100,1)</f>
        <v>0</v>
      </c>
      <c r="S48" s="102">
        <f>O48*M48/100</f>
        <v>0</v>
      </c>
    </row>
    <row r="49" spans="1:19" ht="20.25" customHeight="1">
      <c r="A49" s="103" t="s">
        <v>17</v>
      </c>
      <c r="B49" s="26"/>
      <c r="C49" s="26"/>
      <c r="D49" s="26"/>
      <c r="E49" s="26"/>
      <c r="F49" s="17"/>
      <c r="G49" s="104"/>
      <c r="H49" s="26"/>
      <c r="I49" s="26"/>
      <c r="J49" s="26"/>
      <c r="K49" s="26"/>
      <c r="L49" s="67">
        <v>25</v>
      </c>
      <c r="M49" s="105">
        <v>21</v>
      </c>
      <c r="N49" s="30" t="s">
        <v>42</v>
      </c>
      <c r="O49" s="100">
        <f>R47</f>
        <v>0</v>
      </c>
      <c r="P49" s="36" t="s">
        <v>64</v>
      </c>
      <c r="Q49" s="30"/>
      <c r="R49" s="70">
        <f>ROUNDUP(O49*M49/100,1)</f>
        <v>0</v>
      </c>
      <c r="S49" s="106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5"/>
      <c r="H50" s="14"/>
      <c r="I50" s="14"/>
      <c r="J50" s="14"/>
      <c r="K50" s="14"/>
      <c r="L50" s="85">
        <v>26</v>
      </c>
      <c r="M50" s="107" t="s">
        <v>65</v>
      </c>
      <c r="N50" s="87"/>
      <c r="O50" s="87"/>
      <c r="P50" s="87"/>
      <c r="Q50" s="108"/>
      <c r="R50" s="109">
        <f>R47+R48+R49</f>
        <v>0</v>
      </c>
      <c r="S50" s="110"/>
    </row>
    <row r="51" spans="1:19" ht="20.25" customHeight="1">
      <c r="A51" s="97" t="s">
        <v>62</v>
      </c>
      <c r="B51" s="32"/>
      <c r="C51" s="32"/>
      <c r="D51" s="32"/>
      <c r="E51" s="32"/>
      <c r="F51" s="33"/>
      <c r="G51" s="98" t="s">
        <v>63</v>
      </c>
      <c r="H51" s="32"/>
      <c r="I51" s="32"/>
      <c r="J51" s="32"/>
      <c r="K51" s="32"/>
      <c r="L51" s="61" t="s">
        <v>66</v>
      </c>
      <c r="M51" s="48"/>
      <c r="N51" s="63" t="s">
        <v>67</v>
      </c>
      <c r="O51" s="47"/>
      <c r="P51" s="47"/>
      <c r="Q51" s="47"/>
      <c r="R51" s="111"/>
      <c r="S51" s="50"/>
    </row>
    <row r="52" spans="1:19" ht="20.25" customHeight="1">
      <c r="A52" s="103" t="s">
        <v>19</v>
      </c>
      <c r="B52" s="26"/>
      <c r="C52" s="26"/>
      <c r="D52" s="26"/>
      <c r="E52" s="26"/>
      <c r="F52" s="17"/>
      <c r="G52" s="104"/>
      <c r="H52" s="26"/>
      <c r="I52" s="26"/>
      <c r="J52" s="26"/>
      <c r="K52" s="26"/>
      <c r="L52" s="67">
        <v>27</v>
      </c>
      <c r="M52" s="72" t="s">
        <v>68</v>
      </c>
      <c r="N52" s="36"/>
      <c r="O52" s="36"/>
      <c r="P52" s="36"/>
      <c r="Q52" s="30"/>
      <c r="R52" s="70">
        <v>0</v>
      </c>
      <c r="S52" s="71"/>
    </row>
    <row r="53" spans="1:19" ht="20.25" customHeight="1">
      <c r="A53" s="13"/>
      <c r="B53" s="14"/>
      <c r="C53" s="14"/>
      <c r="D53" s="14"/>
      <c r="E53" s="14"/>
      <c r="F53" s="20"/>
      <c r="G53" s="95"/>
      <c r="H53" s="14"/>
      <c r="I53" s="14"/>
      <c r="J53" s="14"/>
      <c r="K53" s="14"/>
      <c r="L53" s="67">
        <v>28</v>
      </c>
      <c r="M53" s="72" t="s">
        <v>69</v>
      </c>
      <c r="N53" s="36"/>
      <c r="O53" s="36"/>
      <c r="P53" s="36"/>
      <c r="Q53" s="30"/>
      <c r="R53" s="70">
        <v>0</v>
      </c>
      <c r="S53" s="71"/>
    </row>
    <row r="54" spans="1:19" ht="20.25" customHeight="1">
      <c r="A54" s="112" t="s">
        <v>62</v>
      </c>
      <c r="B54" s="40"/>
      <c r="C54" s="40"/>
      <c r="D54" s="40"/>
      <c r="E54" s="40"/>
      <c r="F54" s="113"/>
      <c r="G54" s="114" t="s">
        <v>63</v>
      </c>
      <c r="H54" s="40"/>
      <c r="I54" s="40"/>
      <c r="J54" s="40"/>
      <c r="K54" s="40"/>
      <c r="L54" s="85">
        <v>29</v>
      </c>
      <c r="M54" s="86" t="s">
        <v>70</v>
      </c>
      <c r="N54" s="87"/>
      <c r="O54" s="87"/>
      <c r="P54" s="87"/>
      <c r="Q54" s="88"/>
      <c r="R54" s="54">
        <v>0</v>
      </c>
      <c r="S54" s="115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showGridLines="0" view="pageBreakPreview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B29" sqref="B29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6" t="s">
        <v>71</v>
      </c>
      <c r="B1" s="117"/>
      <c r="C1" s="117"/>
      <c r="D1" s="117"/>
      <c r="E1" s="117"/>
    </row>
    <row r="2" spans="1:5" ht="12" customHeight="1">
      <c r="A2" s="118" t="s">
        <v>72</v>
      </c>
      <c r="B2" s="119" t="str">
        <f>'Krycí list'!E5</f>
        <v>Rekonstrukce vodovodu ul. Rudná I, II SO 1</v>
      </c>
      <c r="C2" s="120"/>
      <c r="D2" s="120"/>
      <c r="E2" s="120"/>
    </row>
    <row r="3" spans="1:5" ht="12" customHeight="1">
      <c r="A3" s="118" t="s">
        <v>73</v>
      </c>
      <c r="B3" s="119">
        <f>'Krycí list'!E7</f>
        <v>0</v>
      </c>
      <c r="C3" s="121"/>
      <c r="D3" s="119"/>
      <c r="E3" s="122"/>
    </row>
    <row r="4" spans="1:5" ht="12" customHeight="1">
      <c r="A4" s="118" t="s">
        <v>74</v>
      </c>
      <c r="B4" s="119" t="str">
        <f>'Krycí list'!E9</f>
        <v> </v>
      </c>
      <c r="C4" s="121"/>
      <c r="D4" s="119"/>
      <c r="E4" s="122"/>
    </row>
    <row r="5" spans="1:5" ht="12" customHeight="1">
      <c r="A5" s="119" t="s">
        <v>75</v>
      </c>
      <c r="B5" s="119" t="str">
        <f>'Krycí list'!P5</f>
        <v> </v>
      </c>
      <c r="C5" s="121"/>
      <c r="D5" s="119"/>
      <c r="E5" s="122"/>
    </row>
    <row r="6" spans="1:5" ht="6" customHeight="1">
      <c r="A6" s="119"/>
      <c r="B6" s="119"/>
      <c r="C6" s="121"/>
      <c r="D6" s="119"/>
      <c r="E6" s="122"/>
    </row>
    <row r="7" spans="1:5" ht="12" customHeight="1">
      <c r="A7" s="119" t="s">
        <v>76</v>
      </c>
      <c r="B7" s="119" t="str">
        <f>'Krycí list'!E26</f>
        <v>Statutární město Ostrava</v>
      </c>
      <c r="C7" s="121"/>
      <c r="D7" s="119"/>
      <c r="E7" s="122"/>
    </row>
    <row r="8" spans="1:5" ht="12" customHeight="1">
      <c r="A8" s="119" t="s">
        <v>77</v>
      </c>
      <c r="B8" s="119" t="str">
        <f>'Krycí list'!E28</f>
        <v> </v>
      </c>
      <c r="C8" s="121"/>
      <c r="D8" s="119"/>
      <c r="E8" s="122"/>
    </row>
    <row r="9" spans="1:5" ht="12" customHeight="1">
      <c r="A9" s="119" t="s">
        <v>78</v>
      </c>
      <c r="B9" s="331" t="str">
        <f>'Krycí list'!O31</f>
        <v>9/2013</v>
      </c>
      <c r="C9" s="121"/>
      <c r="D9" s="119"/>
      <c r="E9" s="122"/>
    </row>
    <row r="10" spans="1:5" ht="6" customHeight="1">
      <c r="A10" s="117"/>
      <c r="B10" s="117"/>
      <c r="C10" s="117"/>
      <c r="D10" s="117"/>
      <c r="E10" s="117"/>
    </row>
    <row r="11" spans="1:5" ht="12" customHeight="1">
      <c r="A11" s="123" t="s">
        <v>79</v>
      </c>
      <c r="B11" s="124" t="s">
        <v>80</v>
      </c>
      <c r="C11" s="125" t="s">
        <v>81</v>
      </c>
      <c r="D11" s="126" t="s">
        <v>82</v>
      </c>
      <c r="E11" s="125" t="s">
        <v>83</v>
      </c>
    </row>
    <row r="12" spans="1:5" ht="12" customHeight="1">
      <c r="A12" s="127">
        <v>1</v>
      </c>
      <c r="B12" s="128">
        <v>2</v>
      </c>
      <c r="C12" s="129">
        <v>3</v>
      </c>
      <c r="D12" s="130">
        <v>4</v>
      </c>
      <c r="E12" s="129">
        <v>5</v>
      </c>
    </row>
    <row r="13" spans="1:5" ht="3.75" customHeight="1">
      <c r="A13" s="131"/>
      <c r="B13" s="132"/>
      <c r="C13" s="132"/>
      <c r="D13" s="132"/>
      <c r="E13" s="133"/>
    </row>
    <row r="14" spans="1:5" s="134" customFormat="1" ht="12.75" customHeight="1">
      <c r="A14" s="135" t="str">
        <f>Rozpocet!D14</f>
        <v>HSV</v>
      </c>
      <c r="B14" s="136" t="str">
        <f>Rozpocet!E14</f>
        <v>Práce a dodávky HSV</v>
      </c>
      <c r="C14" s="137">
        <f>Rozpocet!I14</f>
        <v>0</v>
      </c>
      <c r="D14" s="138" t="e">
        <f>Rozpocet!K14</f>
        <v>#REF!</v>
      </c>
      <c r="E14" s="138" t="e">
        <f>Rozpocet!M14</f>
        <v>#REF!</v>
      </c>
    </row>
    <row r="15" spans="1:5" s="134" customFormat="1" ht="12.75" customHeight="1">
      <c r="A15" s="139" t="str">
        <f>Rozpocet!D15</f>
        <v>1</v>
      </c>
      <c r="B15" s="140" t="str">
        <f>Rozpocet!E15</f>
        <v>Zemní práce</v>
      </c>
      <c r="C15" s="141">
        <f>Rozpocet!I15</f>
        <v>0</v>
      </c>
      <c r="D15" s="142">
        <f>Rozpocet!K15</f>
        <v>0</v>
      </c>
      <c r="E15" s="142">
        <f>Rozpocet!M15</f>
        <v>0</v>
      </c>
    </row>
    <row r="16" spans="1:5" s="134" customFormat="1" ht="12.75" customHeight="1">
      <c r="A16" s="139">
        <f>Rozpocet!D40</f>
        <v>11</v>
      </c>
      <c r="B16" s="140" t="str">
        <f>Rozpocet!E40</f>
        <v>Přípravné a přidružené práce</v>
      </c>
      <c r="C16" s="141">
        <f>Rozpocet!I40</f>
        <v>0</v>
      </c>
      <c r="D16" s="142" t="e">
        <f>Rozpocet!#REF!</f>
        <v>#REF!</v>
      </c>
      <c r="E16" s="142" t="e">
        <f>Rozpocet!#REF!</f>
        <v>#REF!</v>
      </c>
    </row>
    <row r="17" spans="1:5" s="134" customFormat="1" ht="12.75" customHeight="1">
      <c r="A17" s="139">
        <f>Rozpocet!D52</f>
        <v>45</v>
      </c>
      <c r="B17" s="140" t="str">
        <f>Rozpocet!E52</f>
        <v>Podkladní a vedlejší konstrukce</v>
      </c>
      <c r="C17" s="141">
        <f>Rozpocet!I52</f>
        <v>0</v>
      </c>
      <c r="D17" s="142" t="e">
        <f>Rozpocet!#REF!</f>
        <v>#REF!</v>
      </c>
      <c r="E17" s="142" t="e">
        <f>Rozpocet!#REF!</f>
        <v>#REF!</v>
      </c>
    </row>
    <row r="18" spans="1:5" s="134" customFormat="1" ht="12.75" customHeight="1">
      <c r="A18" s="139">
        <f>Rozpocet!D56</f>
        <v>5</v>
      </c>
      <c r="B18" s="140" t="str">
        <f>Rozpocet!E56</f>
        <v>komunikace</v>
      </c>
      <c r="C18" s="141">
        <f>Rozpocet!I56</f>
        <v>0</v>
      </c>
      <c r="D18" s="142" t="e">
        <f>Rozpocet!#REF!</f>
        <v>#REF!</v>
      </c>
      <c r="E18" s="142" t="e">
        <f>Rozpocet!#REF!</f>
        <v>#REF!</v>
      </c>
    </row>
    <row r="19" spans="1:5" s="134" customFormat="1" ht="12.75" customHeight="1">
      <c r="A19" s="139">
        <f>Rozpocet!D67</f>
        <v>85</v>
      </c>
      <c r="B19" s="140" t="str">
        <f>Rozpocet!E67</f>
        <v>Potrubí z trub litinových</v>
      </c>
      <c r="C19" s="141">
        <f>Rozpocet!I67</f>
        <v>0</v>
      </c>
      <c r="D19" s="142" t="e">
        <f>Rozpocet!#REF!</f>
        <v>#REF!</v>
      </c>
      <c r="E19" s="142" t="e">
        <f>Rozpocet!#REF!</f>
        <v>#REF!</v>
      </c>
    </row>
    <row r="20" spans="1:5" s="134" customFormat="1" ht="12.75" customHeight="1">
      <c r="A20" s="139">
        <f>Rozpocet!D120</f>
        <v>87</v>
      </c>
      <c r="B20" s="140" t="str">
        <f>Rozpocet!E120</f>
        <v>Potrubí z trub plastových</v>
      </c>
      <c r="C20" s="141">
        <f>Rozpocet!I120</f>
        <v>0</v>
      </c>
      <c r="D20" s="142" t="e">
        <f>Rozpocet!#REF!</f>
        <v>#REF!</v>
      </c>
      <c r="E20" s="142" t="e">
        <f>Rozpocet!#REF!</f>
        <v>#REF!</v>
      </c>
    </row>
    <row r="21" spans="1:5" s="134" customFormat="1" ht="12.75" customHeight="1">
      <c r="A21" s="139">
        <f>Rozpocet!D166</f>
        <v>89</v>
      </c>
      <c r="B21" s="140" t="str">
        <f>Rozpocet!E166</f>
        <v>Drobné objekty a zařízení</v>
      </c>
      <c r="C21" s="141">
        <f>Rozpocet!I166</f>
        <v>0</v>
      </c>
      <c r="D21" s="142" t="e">
        <f>Rozpocet!#REF!</f>
        <v>#REF!</v>
      </c>
      <c r="E21" s="142" t="e">
        <f>Rozpocet!#REF!</f>
        <v>#REF!</v>
      </c>
    </row>
    <row r="22" spans="1:5" s="134" customFormat="1" ht="12.75" customHeight="1">
      <c r="A22" s="139">
        <f>Rozpocet!D220</f>
        <v>91</v>
      </c>
      <c r="B22" s="140" t="str">
        <f>Rozpocet!E220</f>
        <v>Doplňující konstrukce</v>
      </c>
      <c r="C22" s="141">
        <f>Rozpocet!I220</f>
        <v>0</v>
      </c>
      <c r="D22" s="142"/>
      <c r="E22" s="142"/>
    </row>
    <row r="23" spans="1:5" s="134" customFormat="1" ht="12.75" customHeight="1">
      <c r="A23" s="139">
        <f>Rozpocet!D227</f>
        <v>97</v>
      </c>
      <c r="B23" s="140" t="str">
        <f>Rozpocet!E227</f>
        <v>Ostatní bourací práce</v>
      </c>
      <c r="C23" s="141">
        <f>Rozpocet!I227</f>
        <v>0</v>
      </c>
      <c r="D23" s="142"/>
      <c r="E23" s="142"/>
    </row>
    <row r="24" spans="1:5" s="134" customFormat="1" ht="12.75" customHeight="1">
      <c r="A24" s="135" t="s">
        <v>211</v>
      </c>
      <c r="B24" s="136" t="s">
        <v>148</v>
      </c>
      <c r="C24" s="137">
        <f>C25</f>
        <v>0</v>
      </c>
      <c r="D24" s="138" t="e">
        <f>Rozpocet!#REF!</f>
        <v>#REF!</v>
      </c>
      <c r="E24" s="138" t="e">
        <f>Rozpocet!#REF!</f>
        <v>#REF!</v>
      </c>
    </row>
    <row r="25" spans="1:5" s="134" customFormat="1" ht="12.75" customHeight="1">
      <c r="A25" s="139" t="s">
        <v>210</v>
      </c>
      <c r="B25" s="140" t="s">
        <v>148</v>
      </c>
      <c r="C25" s="141">
        <f>'Ostatní a vedlejší náklady'!J60</f>
        <v>0</v>
      </c>
      <c r="D25" s="142"/>
      <c r="E25" s="142"/>
    </row>
    <row r="26" spans="2:5" s="143" customFormat="1" ht="12.75" customHeight="1">
      <c r="B26" s="144" t="s">
        <v>84</v>
      </c>
      <c r="C26" s="145">
        <f>C14+C24</f>
        <v>0</v>
      </c>
      <c r="D26" s="146" t="e">
        <f>Rozpocet!K231</f>
        <v>#REF!</v>
      </c>
      <c r="E26" s="146" t="e">
        <f>Rozpocet!M231</f>
        <v>#REF!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1"/>
  <sheetViews>
    <sheetView showGridLines="0" tabSelected="1" zoomScaleSheetLayoutView="100" zoomScalePageLayoutView="0" workbookViewId="0" topLeftCell="A1">
      <pane ySplit="13" topLeftCell="A14" activePane="bottomLeft" state="frozen"/>
      <selection pane="topLeft" activeCell="A1" sqref="A1"/>
      <selection pane="bottomLeft" activeCell="E47" sqref="E47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5.2812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6" t="s">
        <v>85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8"/>
      <c r="P1" s="148"/>
      <c r="Q1" s="147"/>
      <c r="R1" s="147"/>
      <c r="S1" s="147"/>
      <c r="T1" s="147"/>
    </row>
    <row r="2" spans="1:20" ht="11.25" customHeight="1">
      <c r="A2" s="118" t="s">
        <v>72</v>
      </c>
      <c r="B2" s="119"/>
      <c r="C2" s="119" t="str">
        <f>'Krycí list'!E5</f>
        <v>Rekonstrukce vodovodu ul. Rudná I, II SO 1</v>
      </c>
      <c r="D2" s="119"/>
      <c r="E2" s="119"/>
      <c r="F2" s="119"/>
      <c r="G2" s="119"/>
      <c r="H2" s="119"/>
      <c r="I2" s="119"/>
      <c r="J2" s="119"/>
      <c r="K2" s="119"/>
      <c r="L2" s="147"/>
      <c r="M2" s="147"/>
      <c r="N2" s="147"/>
      <c r="O2" s="148"/>
      <c r="P2" s="148"/>
      <c r="Q2" s="147"/>
      <c r="R2" s="147"/>
      <c r="S2" s="147"/>
      <c r="T2" s="147"/>
    </row>
    <row r="3" spans="1:20" ht="11.25" customHeight="1">
      <c r="A3" s="118" t="s">
        <v>73</v>
      </c>
      <c r="B3" s="119"/>
      <c r="C3" s="119">
        <f>'Krycí list'!E7</f>
        <v>0</v>
      </c>
      <c r="D3" s="119"/>
      <c r="E3" s="119"/>
      <c r="F3" s="119"/>
      <c r="G3" s="119"/>
      <c r="H3" s="119"/>
      <c r="I3" s="119"/>
      <c r="J3" s="119"/>
      <c r="K3" s="119"/>
      <c r="L3" s="147"/>
      <c r="M3" s="147"/>
      <c r="N3" s="147"/>
      <c r="O3" s="148"/>
      <c r="P3" s="148"/>
      <c r="Q3" s="147"/>
      <c r="R3" s="147"/>
      <c r="S3" s="147"/>
      <c r="T3" s="147"/>
    </row>
    <row r="4" spans="1:20" ht="11.25" customHeight="1">
      <c r="A4" s="118" t="s">
        <v>74</v>
      </c>
      <c r="B4" s="119"/>
      <c r="C4" s="119" t="str">
        <f>'Krycí list'!E9</f>
        <v> </v>
      </c>
      <c r="D4" s="119"/>
      <c r="E4" s="119"/>
      <c r="F4" s="119"/>
      <c r="G4" s="119"/>
      <c r="H4" s="119"/>
      <c r="I4" s="119"/>
      <c r="J4" s="119"/>
      <c r="K4" s="119"/>
      <c r="L4" s="147"/>
      <c r="M4" s="147"/>
      <c r="N4" s="147"/>
      <c r="O4" s="148"/>
      <c r="P4" s="148"/>
      <c r="Q4" s="147"/>
      <c r="R4" s="147"/>
      <c r="S4" s="147"/>
      <c r="T4" s="147"/>
    </row>
    <row r="5" spans="1:20" ht="11.25" customHeight="1">
      <c r="A5" s="119" t="s">
        <v>86</v>
      </c>
      <c r="B5" s="119"/>
      <c r="C5" s="119" t="str">
        <f>'Krycí list'!P5</f>
        <v> </v>
      </c>
      <c r="D5" s="119"/>
      <c r="E5" s="119"/>
      <c r="F5" s="119"/>
      <c r="G5" s="119"/>
      <c r="H5" s="119"/>
      <c r="I5" s="119"/>
      <c r="J5" s="119"/>
      <c r="K5" s="119"/>
      <c r="L5" s="147"/>
      <c r="M5" s="147"/>
      <c r="N5" s="147"/>
      <c r="O5" s="148"/>
      <c r="P5" s="148"/>
      <c r="Q5" s="147"/>
      <c r="R5" s="147"/>
      <c r="S5" s="147"/>
      <c r="T5" s="147"/>
    </row>
    <row r="6" spans="1:20" ht="6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47"/>
      <c r="M6" s="147"/>
      <c r="N6" s="147"/>
      <c r="O6" s="148"/>
      <c r="P6" s="148"/>
      <c r="Q6" s="147"/>
      <c r="R6" s="147"/>
      <c r="S6" s="147"/>
      <c r="T6" s="147"/>
    </row>
    <row r="7" spans="1:20" ht="11.25" customHeight="1">
      <c r="A7" s="119" t="s">
        <v>76</v>
      </c>
      <c r="B7" s="119"/>
      <c r="C7" s="119" t="str">
        <f>'Krycí list'!E26</f>
        <v>Statutární město Ostrava</v>
      </c>
      <c r="D7" s="119"/>
      <c r="E7" s="119"/>
      <c r="F7" s="119"/>
      <c r="G7" s="119"/>
      <c r="H7" s="119"/>
      <c r="I7" s="119"/>
      <c r="J7" s="119"/>
      <c r="K7" s="119"/>
      <c r="L7" s="147"/>
      <c r="M7" s="147"/>
      <c r="N7" s="147"/>
      <c r="O7" s="148"/>
      <c r="P7" s="148"/>
      <c r="Q7" s="147"/>
      <c r="R7" s="147"/>
      <c r="S7" s="147"/>
      <c r="T7" s="147"/>
    </row>
    <row r="8" spans="1:20" ht="11.25" customHeight="1">
      <c r="A8" s="119" t="s">
        <v>77</v>
      </c>
      <c r="B8" s="119"/>
      <c r="C8" s="119" t="str">
        <f>'Krycí list'!E28</f>
        <v> </v>
      </c>
      <c r="D8" s="119"/>
      <c r="E8" s="119"/>
      <c r="F8" s="119"/>
      <c r="G8" s="119"/>
      <c r="H8" s="119"/>
      <c r="I8" s="119"/>
      <c r="J8" s="119"/>
      <c r="K8" s="119"/>
      <c r="L8" s="147"/>
      <c r="M8" s="147"/>
      <c r="N8" s="147"/>
      <c r="O8" s="148"/>
      <c r="P8" s="148"/>
      <c r="Q8" s="147"/>
      <c r="R8" s="147"/>
      <c r="S8" s="147"/>
      <c r="T8" s="147"/>
    </row>
    <row r="9" spans="1:20" ht="11.25" customHeight="1">
      <c r="A9" s="119" t="s">
        <v>78</v>
      </c>
      <c r="B9" s="119"/>
      <c r="C9" s="331" t="str">
        <f>'Krycí list'!O31</f>
        <v>9/2013</v>
      </c>
      <c r="D9" s="119"/>
      <c r="E9" s="119"/>
      <c r="F9" s="119"/>
      <c r="G9" s="119"/>
      <c r="H9" s="119"/>
      <c r="I9" s="119"/>
      <c r="J9" s="119"/>
      <c r="K9" s="119"/>
      <c r="L9" s="147"/>
      <c r="M9" s="147"/>
      <c r="N9" s="147"/>
      <c r="O9" s="148"/>
      <c r="P9" s="148"/>
      <c r="Q9" s="147"/>
      <c r="R9" s="147"/>
      <c r="S9" s="147"/>
      <c r="T9" s="147"/>
    </row>
    <row r="10" spans="1:20" ht="5.2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8"/>
      <c r="P10" s="148"/>
      <c r="Q10" s="147"/>
      <c r="R10" s="147"/>
      <c r="S10" s="147"/>
      <c r="T10" s="147"/>
    </row>
    <row r="11" spans="1:20" ht="21.75" customHeight="1">
      <c r="A11" s="305" t="s">
        <v>87</v>
      </c>
      <c r="B11" s="305" t="s">
        <v>88</v>
      </c>
      <c r="C11" s="305" t="s">
        <v>89</v>
      </c>
      <c r="D11" s="361" t="s">
        <v>90</v>
      </c>
      <c r="E11" s="305" t="s">
        <v>80</v>
      </c>
      <c r="F11" s="305" t="s">
        <v>91</v>
      </c>
      <c r="G11" s="305" t="s">
        <v>92</v>
      </c>
      <c r="H11" s="305" t="s">
        <v>93</v>
      </c>
      <c r="I11" s="305" t="s">
        <v>81</v>
      </c>
      <c r="J11" s="305" t="s">
        <v>94</v>
      </c>
      <c r="K11" s="305" t="s">
        <v>82</v>
      </c>
      <c r="L11" s="305" t="s">
        <v>95</v>
      </c>
      <c r="M11" s="305" t="s">
        <v>96</v>
      </c>
      <c r="N11" s="305" t="s">
        <v>97</v>
      </c>
      <c r="O11" s="149" t="s">
        <v>98</v>
      </c>
      <c r="P11" s="150" t="s">
        <v>99</v>
      </c>
      <c r="Q11" s="124"/>
      <c r="R11" s="124"/>
      <c r="S11" s="124"/>
      <c r="T11" s="151" t="s">
        <v>100</v>
      </c>
    </row>
    <row r="12" spans="1:20" ht="11.25" customHeight="1">
      <c r="A12" s="306">
        <v>1</v>
      </c>
      <c r="B12" s="306">
        <v>2</v>
      </c>
      <c r="C12" s="306">
        <v>3</v>
      </c>
      <c r="D12" s="306">
        <v>4</v>
      </c>
      <c r="E12" s="306">
        <v>5</v>
      </c>
      <c r="F12" s="306">
        <v>6</v>
      </c>
      <c r="G12" s="306">
        <v>7</v>
      </c>
      <c r="H12" s="306">
        <v>8</v>
      </c>
      <c r="I12" s="306">
        <v>9</v>
      </c>
      <c r="J12" s="306"/>
      <c r="K12" s="306"/>
      <c r="L12" s="306"/>
      <c r="M12" s="306"/>
      <c r="N12" s="306">
        <v>10</v>
      </c>
      <c r="O12" s="152">
        <v>11</v>
      </c>
      <c r="P12" s="153">
        <v>12</v>
      </c>
      <c r="Q12" s="128"/>
      <c r="R12" s="128"/>
      <c r="S12" s="128"/>
      <c r="T12" s="154">
        <v>11</v>
      </c>
    </row>
    <row r="13" spans="1:20" ht="3.75" customHeight="1">
      <c r="A13" s="147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8"/>
      <c r="P13" s="155"/>
      <c r="Q13" s="147"/>
      <c r="R13" s="147"/>
      <c r="S13" s="147"/>
      <c r="T13" s="147"/>
    </row>
    <row r="14" spans="1:16" s="134" customFormat="1" ht="12.75" customHeight="1">
      <c r="A14" s="307"/>
      <c r="B14" s="308" t="s">
        <v>59</v>
      </c>
      <c r="C14" s="307"/>
      <c r="D14" s="307" t="s">
        <v>38</v>
      </c>
      <c r="E14" s="307" t="s">
        <v>101</v>
      </c>
      <c r="F14" s="307"/>
      <c r="G14" s="307"/>
      <c r="H14" s="307"/>
      <c r="I14" s="309">
        <f>I15+I40+I52+I56+I67+I120+I166+I220+I227</f>
        <v>0</v>
      </c>
      <c r="J14" s="307"/>
      <c r="K14" s="310" t="e">
        <f>K15+#REF!+#REF!+#REF!+#REF!+#REF!+#REF!+#REF!</f>
        <v>#REF!</v>
      </c>
      <c r="L14" s="307"/>
      <c r="M14" s="310" t="e">
        <f>M15+#REF!+#REF!+#REF!+#REF!+#REF!+#REF!+#REF!</f>
        <v>#REF!</v>
      </c>
      <c r="N14" s="307"/>
      <c r="P14" s="136" t="s">
        <v>102</v>
      </c>
    </row>
    <row r="15" spans="1:16" s="134" customFormat="1" ht="12.75" customHeight="1">
      <c r="A15" s="311"/>
      <c r="B15" s="312" t="s">
        <v>59</v>
      </c>
      <c r="C15" s="311"/>
      <c r="D15" s="313" t="s">
        <v>103</v>
      </c>
      <c r="E15" s="313" t="s">
        <v>104</v>
      </c>
      <c r="F15" s="311"/>
      <c r="G15" s="311"/>
      <c r="H15" s="311"/>
      <c r="I15" s="314">
        <f>SUM(I16:I39)</f>
        <v>0</v>
      </c>
      <c r="J15" s="311"/>
      <c r="K15" s="315">
        <f>SUM(K16:K44)</f>
        <v>0</v>
      </c>
      <c r="L15" s="311"/>
      <c r="M15" s="315">
        <f>SUM(M16:M44)</f>
        <v>0</v>
      </c>
      <c r="N15" s="311"/>
      <c r="P15" s="140" t="s">
        <v>103</v>
      </c>
    </row>
    <row r="16" spans="1:16" s="14" customFormat="1" ht="13.5" customHeight="1">
      <c r="A16" s="334">
        <v>1</v>
      </c>
      <c r="B16" s="316" t="s">
        <v>105</v>
      </c>
      <c r="C16" s="316" t="s">
        <v>106</v>
      </c>
      <c r="D16" s="359" t="s">
        <v>221</v>
      </c>
      <c r="E16" s="333" t="s">
        <v>212</v>
      </c>
      <c r="F16" s="334" t="s">
        <v>230</v>
      </c>
      <c r="G16" s="335">
        <v>0.0022999999999981924</v>
      </c>
      <c r="H16" s="336"/>
      <c r="I16" s="318">
        <f aca="true" t="shared" si="0" ref="I16:I27">ROUND(G16*H16,2)</f>
        <v>0</v>
      </c>
      <c r="J16" s="319">
        <v>0</v>
      </c>
      <c r="K16" s="317">
        <f aca="true" t="shared" si="1" ref="K16:K24">G16*J16</f>
        <v>0</v>
      </c>
      <c r="L16" s="319">
        <v>0</v>
      </c>
      <c r="M16" s="317">
        <f aca="true" t="shared" si="2" ref="M16:M24">G16*L16</f>
        <v>0</v>
      </c>
      <c r="N16" s="320">
        <v>21</v>
      </c>
      <c r="O16" s="156">
        <v>4</v>
      </c>
      <c r="P16" s="14" t="s">
        <v>108</v>
      </c>
    </row>
    <row r="17" spans="1:16" s="14" customFormat="1" ht="13.5" customHeight="1">
      <c r="A17" s="334">
        <v>2</v>
      </c>
      <c r="B17" s="316" t="s">
        <v>105</v>
      </c>
      <c r="C17" s="316" t="s">
        <v>106</v>
      </c>
      <c r="D17" s="359" t="s">
        <v>110</v>
      </c>
      <c r="E17" s="333" t="s">
        <v>111</v>
      </c>
      <c r="F17" s="334" t="s">
        <v>112</v>
      </c>
      <c r="G17" s="335">
        <v>12</v>
      </c>
      <c r="H17" s="336"/>
      <c r="I17" s="318">
        <f t="shared" si="0"/>
        <v>0</v>
      </c>
      <c r="J17" s="319">
        <v>0</v>
      </c>
      <c r="K17" s="317">
        <f t="shared" si="1"/>
        <v>0</v>
      </c>
      <c r="L17" s="319">
        <v>0</v>
      </c>
      <c r="M17" s="317">
        <f t="shared" si="2"/>
        <v>0</v>
      </c>
      <c r="N17" s="320">
        <v>21</v>
      </c>
      <c r="O17" s="156">
        <v>4</v>
      </c>
      <c r="P17" s="14" t="s">
        <v>108</v>
      </c>
    </row>
    <row r="18" spans="1:16" s="14" customFormat="1" ht="13.5" customHeight="1">
      <c r="A18" s="334">
        <v>3</v>
      </c>
      <c r="B18" s="316" t="s">
        <v>105</v>
      </c>
      <c r="C18" s="316" t="s">
        <v>106</v>
      </c>
      <c r="D18" s="359" t="s">
        <v>113</v>
      </c>
      <c r="E18" s="333" t="s">
        <v>213</v>
      </c>
      <c r="F18" s="334" t="s">
        <v>112</v>
      </c>
      <c r="G18" s="335">
        <v>67</v>
      </c>
      <c r="H18" s="336"/>
      <c r="I18" s="318">
        <f t="shared" si="0"/>
        <v>0</v>
      </c>
      <c r="J18" s="319">
        <v>0</v>
      </c>
      <c r="K18" s="317">
        <f t="shared" si="1"/>
        <v>0</v>
      </c>
      <c r="L18" s="319">
        <v>0</v>
      </c>
      <c r="M18" s="317">
        <f t="shared" si="2"/>
        <v>0</v>
      </c>
      <c r="N18" s="320">
        <v>21</v>
      </c>
      <c r="O18" s="156">
        <v>4</v>
      </c>
      <c r="P18" s="14" t="s">
        <v>108</v>
      </c>
    </row>
    <row r="19" spans="1:16" s="14" customFormat="1" ht="13.5" customHeight="1">
      <c r="A19" s="334">
        <v>4</v>
      </c>
      <c r="B19" s="316" t="s">
        <v>105</v>
      </c>
      <c r="C19" s="316" t="s">
        <v>106</v>
      </c>
      <c r="D19" s="359" t="s">
        <v>114</v>
      </c>
      <c r="E19" s="333" t="s">
        <v>115</v>
      </c>
      <c r="F19" s="334" t="s">
        <v>112</v>
      </c>
      <c r="G19" s="335">
        <v>30</v>
      </c>
      <c r="H19" s="336"/>
      <c r="I19" s="318">
        <f t="shared" si="0"/>
        <v>0</v>
      </c>
      <c r="J19" s="319">
        <v>0</v>
      </c>
      <c r="K19" s="317">
        <f t="shared" si="1"/>
        <v>0</v>
      </c>
      <c r="L19" s="319">
        <v>0</v>
      </c>
      <c r="M19" s="317">
        <f t="shared" si="2"/>
        <v>0</v>
      </c>
      <c r="N19" s="320">
        <v>21</v>
      </c>
      <c r="O19" s="156">
        <v>4</v>
      </c>
      <c r="P19" s="14" t="s">
        <v>108</v>
      </c>
    </row>
    <row r="20" spans="1:16" s="14" customFormat="1" ht="13.5" customHeight="1">
      <c r="A20" s="334">
        <v>5</v>
      </c>
      <c r="B20" s="316" t="s">
        <v>105</v>
      </c>
      <c r="C20" s="316" t="s">
        <v>106</v>
      </c>
      <c r="D20" s="359" t="s">
        <v>222</v>
      </c>
      <c r="E20" s="333" t="s">
        <v>214</v>
      </c>
      <c r="F20" s="334" t="s">
        <v>116</v>
      </c>
      <c r="G20" s="335">
        <v>6.275</v>
      </c>
      <c r="H20" s="336"/>
      <c r="I20" s="318">
        <f t="shared" si="0"/>
        <v>0</v>
      </c>
      <c r="J20" s="319">
        <v>0</v>
      </c>
      <c r="K20" s="317">
        <f t="shared" si="1"/>
        <v>0</v>
      </c>
      <c r="L20" s="319">
        <v>0</v>
      </c>
      <c r="M20" s="317">
        <f t="shared" si="2"/>
        <v>0</v>
      </c>
      <c r="N20" s="320">
        <v>21</v>
      </c>
      <c r="O20" s="156">
        <v>4</v>
      </c>
      <c r="P20" s="14" t="s">
        <v>108</v>
      </c>
    </row>
    <row r="21" spans="1:16" s="14" customFormat="1" ht="13.5" customHeight="1">
      <c r="A21" s="334">
        <v>6</v>
      </c>
      <c r="B21" s="316" t="s">
        <v>105</v>
      </c>
      <c r="C21" s="316" t="s">
        <v>106</v>
      </c>
      <c r="D21" s="359" t="s">
        <v>117</v>
      </c>
      <c r="E21" s="333" t="s">
        <v>118</v>
      </c>
      <c r="F21" s="334" t="s">
        <v>116</v>
      </c>
      <c r="G21" s="335">
        <v>847.039</v>
      </c>
      <c r="H21" s="336"/>
      <c r="I21" s="318">
        <f t="shared" si="0"/>
        <v>0</v>
      </c>
      <c r="J21" s="319">
        <v>0</v>
      </c>
      <c r="K21" s="317">
        <f t="shared" si="1"/>
        <v>0</v>
      </c>
      <c r="L21" s="319">
        <v>0</v>
      </c>
      <c r="M21" s="317">
        <f t="shared" si="2"/>
        <v>0</v>
      </c>
      <c r="N21" s="320">
        <v>21</v>
      </c>
      <c r="O21" s="156">
        <v>4</v>
      </c>
      <c r="P21" s="14" t="s">
        <v>108</v>
      </c>
    </row>
    <row r="22" spans="1:16" s="14" customFormat="1" ht="13.5" customHeight="1">
      <c r="A22" s="334">
        <v>7</v>
      </c>
      <c r="B22" s="316" t="s">
        <v>105</v>
      </c>
      <c r="C22" s="316" t="s">
        <v>106</v>
      </c>
      <c r="D22" s="359">
        <v>132201203</v>
      </c>
      <c r="E22" s="363" t="s">
        <v>457</v>
      </c>
      <c r="F22" s="334" t="s">
        <v>116</v>
      </c>
      <c r="G22" s="335">
        <v>1694.077</v>
      </c>
      <c r="H22" s="336"/>
      <c r="I22" s="318">
        <f t="shared" si="0"/>
        <v>0</v>
      </c>
      <c r="J22" s="319">
        <v>0</v>
      </c>
      <c r="K22" s="317">
        <f t="shared" si="1"/>
        <v>0</v>
      </c>
      <c r="L22" s="319">
        <v>0</v>
      </c>
      <c r="M22" s="317">
        <f t="shared" si="2"/>
        <v>0</v>
      </c>
      <c r="N22" s="320">
        <v>21</v>
      </c>
      <c r="O22" s="156">
        <v>4</v>
      </c>
      <c r="P22" s="14" t="s">
        <v>108</v>
      </c>
    </row>
    <row r="23" spans="1:16" s="14" customFormat="1" ht="13.5" customHeight="1">
      <c r="A23" s="334">
        <v>8</v>
      </c>
      <c r="B23" s="316" t="s">
        <v>105</v>
      </c>
      <c r="C23" s="316" t="s">
        <v>106</v>
      </c>
      <c r="D23" s="332" t="s">
        <v>119</v>
      </c>
      <c r="E23" s="333" t="s">
        <v>120</v>
      </c>
      <c r="F23" s="334" t="s">
        <v>116</v>
      </c>
      <c r="G23" s="335">
        <v>847.039</v>
      </c>
      <c r="H23" s="336"/>
      <c r="I23" s="318">
        <f t="shared" si="0"/>
        <v>0</v>
      </c>
      <c r="J23" s="319">
        <v>0</v>
      </c>
      <c r="K23" s="317">
        <f t="shared" si="1"/>
        <v>0</v>
      </c>
      <c r="L23" s="319">
        <v>0</v>
      </c>
      <c r="M23" s="317">
        <f t="shared" si="2"/>
        <v>0</v>
      </c>
      <c r="N23" s="320">
        <v>21</v>
      </c>
      <c r="O23" s="156">
        <v>4</v>
      </c>
      <c r="P23" s="14" t="s">
        <v>108</v>
      </c>
    </row>
    <row r="24" spans="1:16" s="14" customFormat="1" ht="13.5" customHeight="1">
      <c r="A24" s="334">
        <v>9</v>
      </c>
      <c r="B24" s="316" t="s">
        <v>105</v>
      </c>
      <c r="C24" s="316" t="s">
        <v>106</v>
      </c>
      <c r="D24" s="359" t="s">
        <v>122</v>
      </c>
      <c r="E24" s="333" t="s">
        <v>123</v>
      </c>
      <c r="F24" s="334" t="s">
        <v>107</v>
      </c>
      <c r="G24" s="335">
        <v>4369.75</v>
      </c>
      <c r="H24" s="336"/>
      <c r="I24" s="318">
        <f t="shared" si="0"/>
        <v>0</v>
      </c>
      <c r="J24" s="319">
        <v>0</v>
      </c>
      <c r="K24" s="317">
        <f t="shared" si="1"/>
        <v>0</v>
      </c>
      <c r="L24" s="319">
        <v>0</v>
      </c>
      <c r="M24" s="317">
        <f t="shared" si="2"/>
        <v>0</v>
      </c>
      <c r="N24" s="320">
        <v>21</v>
      </c>
      <c r="O24" s="156">
        <v>4</v>
      </c>
      <c r="P24" s="14" t="s">
        <v>108</v>
      </c>
    </row>
    <row r="25" spans="1:16" s="14" customFormat="1" ht="13.5" customHeight="1">
      <c r="A25" s="334">
        <v>10</v>
      </c>
      <c r="B25" s="316" t="s">
        <v>105</v>
      </c>
      <c r="C25" s="316" t="s">
        <v>106</v>
      </c>
      <c r="D25" s="359" t="s">
        <v>124</v>
      </c>
      <c r="E25" s="333" t="s">
        <v>125</v>
      </c>
      <c r="F25" s="334" t="s">
        <v>107</v>
      </c>
      <c r="G25" s="335">
        <v>4369.75</v>
      </c>
      <c r="H25" s="336"/>
      <c r="I25" s="318">
        <f t="shared" si="0"/>
        <v>0</v>
      </c>
      <c r="J25" s="319">
        <v>0</v>
      </c>
      <c r="K25" s="317">
        <f aca="true" t="shared" si="3" ref="K25:K30">G25*J25</f>
        <v>0</v>
      </c>
      <c r="L25" s="319">
        <v>0</v>
      </c>
      <c r="M25" s="317">
        <f aca="true" t="shared" si="4" ref="M25:M30">G25*L25</f>
        <v>0</v>
      </c>
      <c r="N25" s="320">
        <v>21</v>
      </c>
      <c r="O25" s="156">
        <v>4</v>
      </c>
      <c r="P25" s="14" t="s">
        <v>108</v>
      </c>
    </row>
    <row r="26" spans="1:16" s="14" customFormat="1" ht="13.5" customHeight="1">
      <c r="A26" s="334">
        <v>11</v>
      </c>
      <c r="B26" s="316" t="s">
        <v>105</v>
      </c>
      <c r="C26" s="316" t="s">
        <v>106</v>
      </c>
      <c r="D26" s="359" t="s">
        <v>223</v>
      </c>
      <c r="E26" s="333" t="s">
        <v>215</v>
      </c>
      <c r="F26" s="334" t="s">
        <v>116</v>
      </c>
      <c r="G26" s="335">
        <v>1694.077</v>
      </c>
      <c r="H26" s="336"/>
      <c r="I26" s="318">
        <f t="shared" si="0"/>
        <v>0</v>
      </c>
      <c r="J26" s="319">
        <v>0</v>
      </c>
      <c r="K26" s="317">
        <f t="shared" si="3"/>
        <v>0</v>
      </c>
      <c r="L26" s="319">
        <v>0</v>
      </c>
      <c r="M26" s="317">
        <f t="shared" si="4"/>
        <v>0</v>
      </c>
      <c r="N26" s="320">
        <v>21</v>
      </c>
      <c r="O26" s="156">
        <v>4</v>
      </c>
      <c r="P26" s="14" t="s">
        <v>108</v>
      </c>
    </row>
    <row r="27" spans="1:16" s="14" customFormat="1" ht="13.5" customHeight="1">
      <c r="A27" s="334">
        <v>12</v>
      </c>
      <c r="B27" s="316" t="s">
        <v>105</v>
      </c>
      <c r="C27" s="316" t="s">
        <v>106</v>
      </c>
      <c r="D27" s="359" t="s">
        <v>126</v>
      </c>
      <c r="E27" s="333" t="s">
        <v>127</v>
      </c>
      <c r="F27" s="334" t="s">
        <v>116</v>
      </c>
      <c r="G27" s="335">
        <v>759.116</v>
      </c>
      <c r="H27" s="336"/>
      <c r="I27" s="318">
        <f t="shared" si="0"/>
        <v>0</v>
      </c>
      <c r="J27" s="319">
        <v>0</v>
      </c>
      <c r="K27" s="317">
        <f t="shared" si="3"/>
        <v>0</v>
      </c>
      <c r="L27" s="319">
        <v>0</v>
      </c>
      <c r="M27" s="317">
        <f t="shared" si="4"/>
        <v>0</v>
      </c>
      <c r="N27" s="320">
        <v>21</v>
      </c>
      <c r="O27" s="156">
        <v>4</v>
      </c>
      <c r="P27" s="14" t="s">
        <v>108</v>
      </c>
    </row>
    <row r="28" spans="1:16" s="14" customFormat="1" ht="13.5" customHeight="1">
      <c r="A28" s="334">
        <v>13</v>
      </c>
      <c r="B28" s="316" t="s">
        <v>105</v>
      </c>
      <c r="C28" s="316" t="s">
        <v>106</v>
      </c>
      <c r="D28" s="359" t="s">
        <v>224</v>
      </c>
      <c r="E28" s="333" t="s">
        <v>216</v>
      </c>
      <c r="F28" s="334" t="s">
        <v>116</v>
      </c>
      <c r="G28" s="335">
        <v>759.116</v>
      </c>
      <c r="H28" s="336"/>
      <c r="I28" s="318">
        <f aca="true" t="shared" si="5" ref="I28:I51">ROUND(G28*H28,2)</f>
        <v>0</v>
      </c>
      <c r="J28" s="319">
        <v>0</v>
      </c>
      <c r="K28" s="317">
        <f t="shared" si="3"/>
        <v>0</v>
      </c>
      <c r="L28" s="319">
        <v>0</v>
      </c>
      <c r="M28" s="317">
        <f t="shared" si="4"/>
        <v>0</v>
      </c>
      <c r="N28" s="320">
        <v>21</v>
      </c>
      <c r="O28" s="156">
        <v>4</v>
      </c>
      <c r="P28" s="14" t="s">
        <v>108</v>
      </c>
    </row>
    <row r="29" spans="1:16" s="14" customFormat="1" ht="13.5" customHeight="1">
      <c r="A29" s="334">
        <v>14</v>
      </c>
      <c r="B29" s="316" t="s">
        <v>105</v>
      </c>
      <c r="C29" s="316" t="s">
        <v>106</v>
      </c>
      <c r="D29" s="359" t="s">
        <v>225</v>
      </c>
      <c r="E29" s="333" t="s">
        <v>217</v>
      </c>
      <c r="F29" s="334" t="s">
        <v>116</v>
      </c>
      <c r="G29" s="335">
        <v>759.116</v>
      </c>
      <c r="H29" s="336"/>
      <c r="I29" s="318">
        <f t="shared" si="5"/>
        <v>0</v>
      </c>
      <c r="J29" s="319">
        <v>0</v>
      </c>
      <c r="K29" s="317">
        <f t="shared" si="3"/>
        <v>0</v>
      </c>
      <c r="L29" s="319">
        <v>0</v>
      </c>
      <c r="M29" s="317">
        <f t="shared" si="4"/>
        <v>0</v>
      </c>
      <c r="N29" s="320">
        <v>21</v>
      </c>
      <c r="O29" s="156">
        <v>4</v>
      </c>
      <c r="P29" s="14" t="s">
        <v>108</v>
      </c>
    </row>
    <row r="30" spans="1:16" s="14" customFormat="1" ht="13.5" customHeight="1">
      <c r="A30" s="334">
        <v>15</v>
      </c>
      <c r="B30" s="316" t="s">
        <v>105</v>
      </c>
      <c r="C30" s="316" t="s">
        <v>106</v>
      </c>
      <c r="D30" s="359" t="s">
        <v>226</v>
      </c>
      <c r="E30" s="333" t="s">
        <v>218</v>
      </c>
      <c r="F30" s="334" t="s">
        <v>129</v>
      </c>
      <c r="G30" s="335">
        <v>1366.409</v>
      </c>
      <c r="H30" s="336"/>
      <c r="I30" s="318">
        <f t="shared" si="5"/>
        <v>0</v>
      </c>
      <c r="J30" s="319">
        <v>0</v>
      </c>
      <c r="K30" s="317">
        <f t="shared" si="3"/>
        <v>0</v>
      </c>
      <c r="L30" s="319">
        <v>0</v>
      </c>
      <c r="M30" s="317">
        <f t="shared" si="4"/>
        <v>0</v>
      </c>
      <c r="N30" s="320">
        <v>21</v>
      </c>
      <c r="O30" s="156">
        <v>4</v>
      </c>
      <c r="P30" s="14" t="s">
        <v>108</v>
      </c>
    </row>
    <row r="31" spans="1:16" s="14" customFormat="1" ht="13.5" customHeight="1">
      <c r="A31" s="334">
        <v>16</v>
      </c>
      <c r="B31" s="316" t="s">
        <v>105</v>
      </c>
      <c r="C31" s="316" t="s">
        <v>106</v>
      </c>
      <c r="D31" s="359" t="s">
        <v>130</v>
      </c>
      <c r="E31" s="333" t="s">
        <v>131</v>
      </c>
      <c r="F31" s="334" t="s">
        <v>116</v>
      </c>
      <c r="G31" s="364">
        <v>934.691</v>
      </c>
      <c r="H31" s="336"/>
      <c r="I31" s="318">
        <f t="shared" si="5"/>
        <v>0</v>
      </c>
      <c r="J31" s="319">
        <v>0</v>
      </c>
      <c r="K31" s="317">
        <f aca="true" t="shared" si="6" ref="K31:K39">G31*J31</f>
        <v>0</v>
      </c>
      <c r="L31" s="319">
        <v>0</v>
      </c>
      <c r="M31" s="317">
        <f aca="true" t="shared" si="7" ref="M31:M39">G31*L31</f>
        <v>0</v>
      </c>
      <c r="N31" s="320">
        <v>21</v>
      </c>
      <c r="O31" s="156">
        <v>4</v>
      </c>
      <c r="P31" s="14" t="s">
        <v>108</v>
      </c>
    </row>
    <row r="32" spans="1:16" s="14" customFormat="1" ht="13.5" customHeight="1">
      <c r="A32" s="334">
        <v>17</v>
      </c>
      <c r="B32" s="316" t="s">
        <v>105</v>
      </c>
      <c r="C32" s="316" t="s">
        <v>106</v>
      </c>
      <c r="D32" s="359">
        <v>181951101</v>
      </c>
      <c r="E32" s="333" t="s">
        <v>219</v>
      </c>
      <c r="F32" s="334" t="s">
        <v>107</v>
      </c>
      <c r="G32" s="364">
        <v>1373.35</v>
      </c>
      <c r="H32" s="336"/>
      <c r="I32" s="318">
        <f t="shared" si="5"/>
        <v>0</v>
      </c>
      <c r="J32" s="319">
        <v>0</v>
      </c>
      <c r="K32" s="317">
        <f t="shared" si="6"/>
        <v>0</v>
      </c>
      <c r="L32" s="319">
        <v>0</v>
      </c>
      <c r="M32" s="317">
        <f t="shared" si="7"/>
        <v>0</v>
      </c>
      <c r="N32" s="320">
        <v>21</v>
      </c>
      <c r="O32" s="156">
        <v>4</v>
      </c>
      <c r="P32" s="14" t="s">
        <v>108</v>
      </c>
    </row>
    <row r="33" spans="1:15" s="14" customFormat="1" ht="27.75" customHeight="1">
      <c r="A33" s="334">
        <v>18</v>
      </c>
      <c r="B33" s="316" t="s">
        <v>105</v>
      </c>
      <c r="C33" s="316" t="s">
        <v>106</v>
      </c>
      <c r="D33" s="359">
        <v>175101101</v>
      </c>
      <c r="E33" s="375" t="s">
        <v>458</v>
      </c>
      <c r="F33" s="376" t="s">
        <v>116</v>
      </c>
      <c r="G33" s="377">
        <v>553.383</v>
      </c>
      <c r="H33" s="396"/>
      <c r="I33" s="318">
        <f>ROUND(G33*H33,2)</f>
        <v>0</v>
      </c>
      <c r="J33" s="319">
        <v>0</v>
      </c>
      <c r="K33" s="317">
        <f>G33*J33</f>
        <v>0</v>
      </c>
      <c r="L33" s="319">
        <v>0</v>
      </c>
      <c r="M33" s="317">
        <f>G33*L33</f>
        <v>0</v>
      </c>
      <c r="N33" s="320">
        <v>21</v>
      </c>
      <c r="O33" s="156"/>
    </row>
    <row r="34" spans="1:15" s="14" customFormat="1" ht="13.5" customHeight="1">
      <c r="A34" s="378">
        <v>19</v>
      </c>
      <c r="B34" s="379" t="s">
        <v>105</v>
      </c>
      <c r="C34" s="379" t="s">
        <v>456</v>
      </c>
      <c r="D34" s="380">
        <v>583373310</v>
      </c>
      <c r="E34" s="381" t="s">
        <v>459</v>
      </c>
      <c r="F34" s="378" t="s">
        <v>129</v>
      </c>
      <c r="G34" s="382">
        <v>1106.766</v>
      </c>
      <c r="H34" s="382"/>
      <c r="I34" s="383">
        <f>ROUND(G34*H34,2)</f>
        <v>0</v>
      </c>
      <c r="J34" s="319">
        <v>0</v>
      </c>
      <c r="K34" s="317">
        <f>G34*J34</f>
        <v>0</v>
      </c>
      <c r="L34" s="319">
        <v>0</v>
      </c>
      <c r="M34" s="317">
        <f>G34*L34</f>
        <v>0</v>
      </c>
      <c r="N34" s="320">
        <v>21</v>
      </c>
      <c r="O34" s="156"/>
    </row>
    <row r="35" spans="1:16" s="14" customFormat="1" ht="13.5" customHeight="1">
      <c r="A35" s="334">
        <v>20</v>
      </c>
      <c r="B35" s="316" t="s">
        <v>105</v>
      </c>
      <c r="C35" s="316" t="s">
        <v>106</v>
      </c>
      <c r="D35" s="359" t="s">
        <v>227</v>
      </c>
      <c r="E35" s="333" t="s">
        <v>220</v>
      </c>
      <c r="F35" s="334" t="s">
        <v>116</v>
      </c>
      <c r="G35" s="335">
        <v>0.425</v>
      </c>
      <c r="H35" s="336"/>
      <c r="I35" s="318">
        <f t="shared" si="5"/>
        <v>0</v>
      </c>
      <c r="J35" s="319">
        <v>0</v>
      </c>
      <c r="K35" s="317">
        <f t="shared" si="6"/>
        <v>0</v>
      </c>
      <c r="L35" s="319">
        <v>0</v>
      </c>
      <c r="M35" s="317">
        <f t="shared" si="7"/>
        <v>0</v>
      </c>
      <c r="N35" s="320">
        <v>21</v>
      </c>
      <c r="O35" s="156">
        <v>4</v>
      </c>
      <c r="P35" s="14" t="s">
        <v>108</v>
      </c>
    </row>
    <row r="36" spans="1:16" s="14" customFormat="1" ht="13.5" customHeight="1">
      <c r="A36" s="457">
        <v>21</v>
      </c>
      <c r="B36" s="458" t="s">
        <v>105</v>
      </c>
      <c r="C36" s="458" t="s">
        <v>106</v>
      </c>
      <c r="D36" s="467" t="s">
        <v>227</v>
      </c>
      <c r="E36" s="460" t="s">
        <v>522</v>
      </c>
      <c r="F36" s="457" t="s">
        <v>112</v>
      </c>
      <c r="G36" s="461">
        <v>25</v>
      </c>
      <c r="H36" s="462"/>
      <c r="I36" s="463">
        <f t="shared" si="5"/>
        <v>0</v>
      </c>
      <c r="J36" s="464">
        <v>0</v>
      </c>
      <c r="K36" s="465">
        <f t="shared" si="6"/>
        <v>0</v>
      </c>
      <c r="L36" s="464">
        <v>0</v>
      </c>
      <c r="M36" s="465">
        <f t="shared" si="7"/>
        <v>0</v>
      </c>
      <c r="N36" s="466">
        <v>21</v>
      </c>
      <c r="O36" s="156">
        <v>4</v>
      </c>
      <c r="P36" s="14" t="s">
        <v>108</v>
      </c>
    </row>
    <row r="37" spans="1:16" s="14" customFormat="1" ht="13.5" customHeight="1">
      <c r="A37" s="457">
        <v>22</v>
      </c>
      <c r="B37" s="458" t="s">
        <v>105</v>
      </c>
      <c r="C37" s="458" t="s">
        <v>106</v>
      </c>
      <c r="D37" s="459" t="s">
        <v>228</v>
      </c>
      <c r="E37" s="460" t="s">
        <v>497</v>
      </c>
      <c r="F37" s="457" t="s">
        <v>112</v>
      </c>
      <c r="G37" s="461">
        <v>25</v>
      </c>
      <c r="H37" s="462"/>
      <c r="I37" s="463">
        <f t="shared" si="5"/>
        <v>0</v>
      </c>
      <c r="J37" s="464">
        <v>0</v>
      </c>
      <c r="K37" s="465">
        <f t="shared" si="6"/>
        <v>0</v>
      </c>
      <c r="L37" s="464">
        <v>0</v>
      </c>
      <c r="M37" s="465">
        <f t="shared" si="7"/>
        <v>0</v>
      </c>
      <c r="N37" s="466">
        <v>21</v>
      </c>
      <c r="O37" s="156">
        <v>4</v>
      </c>
      <c r="P37" s="14" t="s">
        <v>108</v>
      </c>
    </row>
    <row r="38" spans="1:16" s="14" customFormat="1" ht="13.5" customHeight="1">
      <c r="A38" s="457">
        <v>23</v>
      </c>
      <c r="B38" s="458" t="s">
        <v>105</v>
      </c>
      <c r="C38" s="458" t="s">
        <v>106</v>
      </c>
      <c r="D38" s="459" t="s">
        <v>229</v>
      </c>
      <c r="E38" s="460" t="s">
        <v>523</v>
      </c>
      <c r="F38" s="457" t="s">
        <v>112</v>
      </c>
      <c r="G38" s="461">
        <v>25</v>
      </c>
      <c r="H38" s="462"/>
      <c r="I38" s="463">
        <f t="shared" si="5"/>
        <v>0</v>
      </c>
      <c r="J38" s="464">
        <v>0</v>
      </c>
      <c r="K38" s="465">
        <f t="shared" si="6"/>
        <v>0</v>
      </c>
      <c r="L38" s="464">
        <v>0</v>
      </c>
      <c r="M38" s="465">
        <f t="shared" si="7"/>
        <v>0</v>
      </c>
      <c r="N38" s="466">
        <v>21</v>
      </c>
      <c r="O38" s="156">
        <v>4</v>
      </c>
      <c r="P38" s="14" t="s">
        <v>108</v>
      </c>
    </row>
    <row r="39" spans="1:16" s="14" customFormat="1" ht="13.5" customHeight="1">
      <c r="A39" s="334">
        <v>24</v>
      </c>
      <c r="B39" s="316" t="s">
        <v>105</v>
      </c>
      <c r="C39" s="316" t="s">
        <v>106</v>
      </c>
      <c r="D39" s="359">
        <v>998225111.1</v>
      </c>
      <c r="E39" s="333" t="s">
        <v>146</v>
      </c>
      <c r="F39" s="334" t="s">
        <v>129</v>
      </c>
      <c r="G39" s="335">
        <v>2139.1005377343613</v>
      </c>
      <c r="H39" s="336"/>
      <c r="I39" s="318">
        <f t="shared" si="5"/>
        <v>0</v>
      </c>
      <c r="J39" s="319">
        <v>0</v>
      </c>
      <c r="K39" s="317">
        <f t="shared" si="6"/>
        <v>0</v>
      </c>
      <c r="L39" s="319">
        <v>0</v>
      </c>
      <c r="M39" s="317">
        <f t="shared" si="7"/>
        <v>0</v>
      </c>
      <c r="N39" s="320">
        <v>21</v>
      </c>
      <c r="O39" s="156">
        <v>4</v>
      </c>
      <c r="P39" s="14" t="s">
        <v>108</v>
      </c>
    </row>
    <row r="40" spans="1:16" s="14" customFormat="1" ht="13.5" customHeight="1">
      <c r="A40" s="330"/>
      <c r="B40" s="312" t="s">
        <v>59</v>
      </c>
      <c r="C40" s="311"/>
      <c r="D40" s="313">
        <v>11</v>
      </c>
      <c r="E40" s="313" t="s">
        <v>231</v>
      </c>
      <c r="F40" s="311"/>
      <c r="G40" s="311"/>
      <c r="H40" s="311"/>
      <c r="I40" s="314">
        <f>SUM(I41:I51)</f>
        <v>0</v>
      </c>
      <c r="J40" s="319"/>
      <c r="K40" s="317"/>
      <c r="L40" s="319"/>
      <c r="M40" s="317"/>
      <c r="N40" s="320"/>
      <c r="O40" s="156">
        <v>4</v>
      </c>
      <c r="P40" s="14" t="s">
        <v>108</v>
      </c>
    </row>
    <row r="41" spans="1:16" s="14" customFormat="1" ht="13.5" customHeight="1">
      <c r="A41" s="330">
        <v>25</v>
      </c>
      <c r="B41" s="330" t="s">
        <v>105</v>
      </c>
      <c r="C41" s="330" t="s">
        <v>106</v>
      </c>
      <c r="D41" s="359">
        <v>113107223</v>
      </c>
      <c r="E41" s="333" t="s">
        <v>460</v>
      </c>
      <c r="F41" s="334" t="s">
        <v>107</v>
      </c>
      <c r="G41" s="335">
        <v>1373.35</v>
      </c>
      <c r="H41" s="336"/>
      <c r="I41" s="341">
        <f t="shared" si="5"/>
        <v>0</v>
      </c>
      <c r="J41" s="342"/>
      <c r="K41" s="321"/>
      <c r="L41" s="342"/>
      <c r="M41" s="321"/>
      <c r="N41" s="343">
        <v>21</v>
      </c>
      <c r="O41" s="156">
        <v>4</v>
      </c>
      <c r="P41" s="14" t="s">
        <v>108</v>
      </c>
    </row>
    <row r="42" spans="1:16" s="14" customFormat="1" ht="13.5" customHeight="1">
      <c r="A42" s="330">
        <v>26</v>
      </c>
      <c r="B42" s="330" t="s">
        <v>105</v>
      </c>
      <c r="C42" s="330" t="s">
        <v>106</v>
      </c>
      <c r="D42" s="332" t="s">
        <v>232</v>
      </c>
      <c r="E42" s="333" t="s">
        <v>461</v>
      </c>
      <c r="F42" s="334" t="s">
        <v>107</v>
      </c>
      <c r="G42" s="335">
        <v>363</v>
      </c>
      <c r="H42" s="336"/>
      <c r="I42" s="341">
        <f t="shared" si="5"/>
        <v>0</v>
      </c>
      <c r="J42" s="342"/>
      <c r="K42" s="321"/>
      <c r="L42" s="342"/>
      <c r="M42" s="321"/>
      <c r="N42" s="343">
        <v>21</v>
      </c>
      <c r="O42" s="156">
        <v>4</v>
      </c>
      <c r="P42" s="14" t="s">
        <v>108</v>
      </c>
    </row>
    <row r="43" spans="1:16" s="14" customFormat="1" ht="13.5" customHeight="1">
      <c r="A43" s="330">
        <v>27</v>
      </c>
      <c r="B43" s="330" t="s">
        <v>105</v>
      </c>
      <c r="C43" s="330" t="s">
        <v>106</v>
      </c>
      <c r="D43" s="332" t="s">
        <v>233</v>
      </c>
      <c r="E43" s="333" t="s">
        <v>462</v>
      </c>
      <c r="F43" s="334" t="s">
        <v>107</v>
      </c>
      <c r="G43" s="335">
        <v>456.39</v>
      </c>
      <c r="H43" s="336"/>
      <c r="I43" s="341">
        <f t="shared" si="5"/>
        <v>0</v>
      </c>
      <c r="J43" s="342"/>
      <c r="K43" s="321"/>
      <c r="L43" s="342"/>
      <c r="M43" s="321"/>
      <c r="N43" s="343">
        <v>21</v>
      </c>
      <c r="O43" s="156">
        <v>4</v>
      </c>
      <c r="P43" s="14" t="s">
        <v>108</v>
      </c>
    </row>
    <row r="44" spans="1:16" s="14" customFormat="1" ht="13.5" customHeight="1">
      <c r="A44" s="330">
        <v>28</v>
      </c>
      <c r="B44" s="330" t="s">
        <v>105</v>
      </c>
      <c r="C44" s="330" t="s">
        <v>106</v>
      </c>
      <c r="D44" s="332" t="s">
        <v>234</v>
      </c>
      <c r="E44" s="333" t="s">
        <v>463</v>
      </c>
      <c r="F44" s="334" t="s">
        <v>107</v>
      </c>
      <c r="G44" s="335">
        <v>2400</v>
      </c>
      <c r="H44" s="336"/>
      <c r="I44" s="341">
        <f t="shared" si="5"/>
        <v>0</v>
      </c>
      <c r="J44" s="324"/>
      <c r="K44" s="323"/>
      <c r="L44" s="324"/>
      <c r="M44" s="323"/>
      <c r="N44" s="343">
        <v>21</v>
      </c>
      <c r="O44" s="157">
        <v>8</v>
      </c>
      <c r="P44" s="158" t="s">
        <v>108</v>
      </c>
    </row>
    <row r="45" spans="1:16" s="14" customFormat="1" ht="13.5" customHeight="1">
      <c r="A45" s="330">
        <v>29</v>
      </c>
      <c r="B45" s="330" t="s">
        <v>105</v>
      </c>
      <c r="C45" s="330" t="s">
        <v>106</v>
      </c>
      <c r="D45" s="332" t="s">
        <v>235</v>
      </c>
      <c r="E45" s="333" t="s">
        <v>464</v>
      </c>
      <c r="F45" s="334" t="s">
        <v>107</v>
      </c>
      <c r="G45" s="335">
        <v>456.39</v>
      </c>
      <c r="H45" s="336"/>
      <c r="I45" s="341">
        <f t="shared" si="5"/>
        <v>0</v>
      </c>
      <c r="J45" s="324"/>
      <c r="K45" s="323"/>
      <c r="L45" s="324"/>
      <c r="M45" s="323"/>
      <c r="N45" s="343">
        <v>21</v>
      </c>
      <c r="O45" s="157"/>
      <c r="P45" s="158"/>
    </row>
    <row r="46" spans="1:16" s="14" customFormat="1" ht="25.5" customHeight="1">
      <c r="A46" s="330">
        <v>30</v>
      </c>
      <c r="B46" s="330" t="s">
        <v>105</v>
      </c>
      <c r="C46" s="330" t="s">
        <v>106</v>
      </c>
      <c r="D46" s="359">
        <v>113106222</v>
      </c>
      <c r="E46" s="333" t="s">
        <v>236</v>
      </c>
      <c r="F46" s="334" t="s">
        <v>107</v>
      </c>
      <c r="G46" s="335">
        <v>124.47</v>
      </c>
      <c r="H46" s="336"/>
      <c r="I46" s="341">
        <f t="shared" si="5"/>
        <v>0</v>
      </c>
      <c r="J46" s="324"/>
      <c r="K46" s="323"/>
      <c r="L46" s="324"/>
      <c r="M46" s="323"/>
      <c r="N46" s="343">
        <v>21</v>
      </c>
      <c r="O46" s="157"/>
      <c r="P46" s="158"/>
    </row>
    <row r="47" spans="1:16" s="14" customFormat="1" ht="13.5" customHeight="1">
      <c r="A47" s="330">
        <v>31</v>
      </c>
      <c r="B47" s="330" t="s">
        <v>105</v>
      </c>
      <c r="C47" s="330" t="s">
        <v>106</v>
      </c>
      <c r="D47" s="359" t="s">
        <v>237</v>
      </c>
      <c r="E47" s="333" t="s">
        <v>238</v>
      </c>
      <c r="F47" s="334" t="s">
        <v>112</v>
      </c>
      <c r="G47" s="335">
        <v>414.9</v>
      </c>
      <c r="H47" s="336"/>
      <c r="I47" s="341">
        <f t="shared" si="5"/>
        <v>0</v>
      </c>
      <c r="J47" s="324"/>
      <c r="K47" s="323"/>
      <c r="L47" s="324"/>
      <c r="M47" s="323"/>
      <c r="N47" s="343">
        <v>21</v>
      </c>
      <c r="O47" s="157"/>
      <c r="P47" s="158"/>
    </row>
    <row r="48" spans="1:16" s="14" customFormat="1" ht="13.5" customHeight="1">
      <c r="A48" s="330">
        <v>32</v>
      </c>
      <c r="B48" s="330" t="s">
        <v>105</v>
      </c>
      <c r="C48" s="330" t="s">
        <v>106</v>
      </c>
      <c r="D48" s="359">
        <v>997221551</v>
      </c>
      <c r="E48" s="333" t="s">
        <v>359</v>
      </c>
      <c r="F48" s="334" t="s">
        <v>129</v>
      </c>
      <c r="G48" s="335">
        <v>1384.711</v>
      </c>
      <c r="H48" s="336"/>
      <c r="I48" s="341">
        <f t="shared" si="5"/>
        <v>0</v>
      </c>
      <c r="J48" s="324"/>
      <c r="K48" s="323"/>
      <c r="L48" s="324"/>
      <c r="M48" s="323"/>
      <c r="N48" s="343">
        <v>21</v>
      </c>
      <c r="O48" s="157"/>
      <c r="P48" s="158"/>
    </row>
    <row r="49" spans="1:16" s="14" customFormat="1" ht="13.5" customHeight="1">
      <c r="A49" s="330">
        <v>33</v>
      </c>
      <c r="B49" s="330" t="s">
        <v>105</v>
      </c>
      <c r="C49" s="330" t="s">
        <v>106</v>
      </c>
      <c r="D49" s="359">
        <v>997221559</v>
      </c>
      <c r="E49" s="333" t="s">
        <v>360</v>
      </c>
      <c r="F49" s="334" t="s">
        <v>129</v>
      </c>
      <c r="G49" s="335">
        <v>19385.954</v>
      </c>
      <c r="H49" s="336"/>
      <c r="I49" s="341">
        <f t="shared" si="5"/>
        <v>0</v>
      </c>
      <c r="J49" s="324"/>
      <c r="K49" s="323"/>
      <c r="L49" s="324"/>
      <c r="M49" s="323"/>
      <c r="N49" s="343">
        <v>21</v>
      </c>
      <c r="O49" s="157"/>
      <c r="P49" s="158"/>
    </row>
    <row r="50" spans="1:16" s="14" customFormat="1" ht="13.5" customHeight="1">
      <c r="A50" s="330">
        <v>34</v>
      </c>
      <c r="B50" s="330" t="s">
        <v>105</v>
      </c>
      <c r="C50" s="330" t="s">
        <v>106</v>
      </c>
      <c r="D50" s="359">
        <v>997221611</v>
      </c>
      <c r="E50" s="333" t="s">
        <v>361</v>
      </c>
      <c r="F50" s="334" t="s">
        <v>129</v>
      </c>
      <c r="G50" s="335">
        <v>1384.711</v>
      </c>
      <c r="H50" s="336"/>
      <c r="I50" s="341">
        <f t="shared" si="5"/>
        <v>0</v>
      </c>
      <c r="J50" s="324"/>
      <c r="K50" s="323"/>
      <c r="L50" s="324"/>
      <c r="M50" s="323"/>
      <c r="N50" s="343">
        <v>21</v>
      </c>
      <c r="O50" s="157"/>
      <c r="P50" s="158"/>
    </row>
    <row r="51" spans="1:16" s="14" customFormat="1" ht="13.5" customHeight="1">
      <c r="A51" s="330">
        <v>35</v>
      </c>
      <c r="B51" s="330" t="s">
        <v>105</v>
      </c>
      <c r="C51" s="330" t="s">
        <v>106</v>
      </c>
      <c r="D51" s="359">
        <v>997.2</v>
      </c>
      <c r="E51" s="333" t="s">
        <v>239</v>
      </c>
      <c r="F51" s="334" t="s">
        <v>129</v>
      </c>
      <c r="G51" s="335">
        <v>1384.711</v>
      </c>
      <c r="H51" s="336"/>
      <c r="I51" s="341">
        <f t="shared" si="5"/>
        <v>0</v>
      </c>
      <c r="J51" s="324"/>
      <c r="K51" s="323"/>
      <c r="L51" s="324"/>
      <c r="M51" s="323"/>
      <c r="N51" s="343">
        <v>21</v>
      </c>
      <c r="O51" s="157"/>
      <c r="P51" s="158"/>
    </row>
    <row r="52" spans="1:16" s="14" customFormat="1" ht="13.5" customHeight="1">
      <c r="A52" s="330"/>
      <c r="B52" s="312" t="s">
        <v>59</v>
      </c>
      <c r="C52" s="311"/>
      <c r="D52" s="313">
        <v>45</v>
      </c>
      <c r="E52" s="313" t="s">
        <v>240</v>
      </c>
      <c r="F52" s="311"/>
      <c r="G52" s="311"/>
      <c r="H52" s="311"/>
      <c r="I52" s="314">
        <f>SUM(I53:I55)</f>
        <v>0</v>
      </c>
      <c r="J52" s="324"/>
      <c r="K52" s="323"/>
      <c r="L52" s="324"/>
      <c r="M52" s="323"/>
      <c r="N52" s="325"/>
      <c r="O52" s="157"/>
      <c r="P52" s="158"/>
    </row>
    <row r="53" spans="1:16" s="14" customFormat="1" ht="13.5" customHeight="1">
      <c r="A53" s="330">
        <v>36</v>
      </c>
      <c r="B53" s="330" t="s">
        <v>105</v>
      </c>
      <c r="C53" s="330" t="s">
        <v>106</v>
      </c>
      <c r="D53" s="332" t="s">
        <v>132</v>
      </c>
      <c r="E53" s="333" t="s">
        <v>465</v>
      </c>
      <c r="F53" s="334" t="s">
        <v>116</v>
      </c>
      <c r="G53" s="335">
        <v>206.003</v>
      </c>
      <c r="H53" s="336"/>
      <c r="I53" s="341">
        <f>ROUND(G53*H53,2)</f>
        <v>0</v>
      </c>
      <c r="J53" s="324"/>
      <c r="K53" s="323"/>
      <c r="L53" s="324"/>
      <c r="M53" s="323"/>
      <c r="N53" s="343">
        <v>21</v>
      </c>
      <c r="O53" s="157"/>
      <c r="P53" s="158"/>
    </row>
    <row r="54" spans="1:16" s="14" customFormat="1" ht="13.5" customHeight="1">
      <c r="A54" s="330">
        <v>37</v>
      </c>
      <c r="B54" s="330" t="s">
        <v>105</v>
      </c>
      <c r="C54" s="330" t="s">
        <v>106</v>
      </c>
      <c r="D54" s="359">
        <v>452.1</v>
      </c>
      <c r="E54" s="333" t="s">
        <v>241</v>
      </c>
      <c r="F54" s="334" t="s">
        <v>243</v>
      </c>
      <c r="G54" s="335">
        <v>1</v>
      </c>
      <c r="H54" s="336"/>
      <c r="I54" s="341">
        <f aca="true" t="shared" si="8" ref="I54:I126">ROUND(G54*H54,2)</f>
        <v>0</v>
      </c>
      <c r="J54" s="324"/>
      <c r="K54" s="323"/>
      <c r="L54" s="324"/>
      <c r="M54" s="323"/>
      <c r="N54" s="343">
        <v>21</v>
      </c>
      <c r="O54" s="157"/>
      <c r="P54" s="158"/>
    </row>
    <row r="55" spans="1:16" s="14" customFormat="1" ht="13.5" customHeight="1">
      <c r="A55" s="330">
        <v>38</v>
      </c>
      <c r="B55" s="330" t="s">
        <v>105</v>
      </c>
      <c r="C55" s="330" t="s">
        <v>106</v>
      </c>
      <c r="D55" s="359" t="s">
        <v>242</v>
      </c>
      <c r="E55" s="333" t="s">
        <v>146</v>
      </c>
      <c r="F55" s="334" t="s">
        <v>129</v>
      </c>
      <c r="G55" s="335">
        <v>1384.1555716119822</v>
      </c>
      <c r="H55" s="336"/>
      <c r="I55" s="341">
        <f t="shared" si="8"/>
        <v>0</v>
      </c>
      <c r="J55" s="324"/>
      <c r="K55" s="323"/>
      <c r="L55" s="324"/>
      <c r="M55" s="323"/>
      <c r="N55" s="343">
        <v>21</v>
      </c>
      <c r="O55" s="157"/>
      <c r="P55" s="158"/>
    </row>
    <row r="56" spans="1:16" s="14" customFormat="1" ht="13.5" customHeight="1">
      <c r="A56" s="330"/>
      <c r="B56" s="312" t="s">
        <v>59</v>
      </c>
      <c r="C56" s="311"/>
      <c r="D56" s="313">
        <v>5</v>
      </c>
      <c r="E56" s="313" t="s">
        <v>466</v>
      </c>
      <c r="F56" s="311"/>
      <c r="G56" s="311"/>
      <c r="H56" s="311"/>
      <c r="I56" s="314">
        <f>SUM(I57:I66)</f>
        <v>0</v>
      </c>
      <c r="J56" s="324"/>
      <c r="K56" s="323"/>
      <c r="L56" s="324"/>
      <c r="M56" s="323"/>
      <c r="N56" s="343"/>
      <c r="O56" s="157"/>
      <c r="P56" s="158"/>
    </row>
    <row r="57" spans="1:16" s="14" customFormat="1" ht="25.5" customHeight="1">
      <c r="A57" s="330">
        <v>39</v>
      </c>
      <c r="B57" s="330" t="s">
        <v>105</v>
      </c>
      <c r="C57" s="330" t="s">
        <v>106</v>
      </c>
      <c r="D57" s="360">
        <v>565165111</v>
      </c>
      <c r="E57" s="333" t="s">
        <v>467</v>
      </c>
      <c r="F57" s="334" t="s">
        <v>107</v>
      </c>
      <c r="G57" s="335">
        <v>456.39</v>
      </c>
      <c r="H57" s="336"/>
      <c r="I57" s="341">
        <f t="shared" si="8"/>
        <v>0</v>
      </c>
      <c r="J57" s="324"/>
      <c r="K57" s="323"/>
      <c r="L57" s="324"/>
      <c r="M57" s="323"/>
      <c r="N57" s="343">
        <v>21</v>
      </c>
      <c r="O57" s="157"/>
      <c r="P57" s="158"/>
    </row>
    <row r="58" spans="1:16" s="14" customFormat="1" ht="25.5" customHeight="1">
      <c r="A58" s="330">
        <v>40</v>
      </c>
      <c r="B58" s="330" t="s">
        <v>105</v>
      </c>
      <c r="C58" s="330" t="s">
        <v>106</v>
      </c>
      <c r="D58" s="360">
        <v>565176111</v>
      </c>
      <c r="E58" s="333" t="s">
        <v>468</v>
      </c>
      <c r="F58" s="334" t="s">
        <v>107</v>
      </c>
      <c r="G58" s="335">
        <v>456.39</v>
      </c>
      <c r="H58" s="336"/>
      <c r="I58" s="341">
        <f t="shared" si="8"/>
        <v>0</v>
      </c>
      <c r="J58" s="324"/>
      <c r="K58" s="323"/>
      <c r="L58" s="324"/>
      <c r="M58" s="323"/>
      <c r="N58" s="343">
        <v>21</v>
      </c>
      <c r="O58" s="157"/>
      <c r="P58" s="158"/>
    </row>
    <row r="59" spans="1:16" s="14" customFormat="1" ht="25.5" customHeight="1">
      <c r="A59" s="330">
        <v>41</v>
      </c>
      <c r="B59" s="330" t="s">
        <v>105</v>
      </c>
      <c r="C59" s="330" t="s">
        <v>106</v>
      </c>
      <c r="D59" s="360">
        <v>577134211</v>
      </c>
      <c r="E59" s="384" t="s">
        <v>469</v>
      </c>
      <c r="F59" s="334" t="s">
        <v>107</v>
      </c>
      <c r="G59" s="335">
        <v>456.39</v>
      </c>
      <c r="H59" s="336"/>
      <c r="I59" s="341">
        <f t="shared" si="8"/>
        <v>0</v>
      </c>
      <c r="J59" s="324"/>
      <c r="K59" s="323"/>
      <c r="L59" s="324"/>
      <c r="M59" s="323"/>
      <c r="N59" s="343">
        <v>21</v>
      </c>
      <c r="O59" s="157"/>
      <c r="P59" s="158"/>
    </row>
    <row r="60" spans="1:16" s="14" customFormat="1" ht="29.25" customHeight="1">
      <c r="A60" s="330">
        <v>42</v>
      </c>
      <c r="B60" s="330" t="s">
        <v>105</v>
      </c>
      <c r="C60" s="330" t="s">
        <v>106</v>
      </c>
      <c r="D60" s="385">
        <v>577176131</v>
      </c>
      <c r="E60" s="375" t="s">
        <v>470</v>
      </c>
      <c r="F60" s="376" t="s">
        <v>107</v>
      </c>
      <c r="G60" s="335">
        <v>456.39</v>
      </c>
      <c r="H60" s="336"/>
      <c r="I60" s="341">
        <f t="shared" si="8"/>
        <v>0</v>
      </c>
      <c r="J60" s="324"/>
      <c r="K60" s="323"/>
      <c r="L60" s="324"/>
      <c r="M60" s="323"/>
      <c r="N60" s="343">
        <v>21</v>
      </c>
      <c r="O60" s="157"/>
      <c r="P60" s="158"/>
    </row>
    <row r="61" spans="1:16" s="14" customFormat="1" ht="29.25" customHeight="1">
      <c r="A61" s="330">
        <v>43</v>
      </c>
      <c r="B61" s="330" t="s">
        <v>105</v>
      </c>
      <c r="C61" s="330" t="s">
        <v>106</v>
      </c>
      <c r="D61" s="385">
        <v>573211111</v>
      </c>
      <c r="E61" s="375" t="s">
        <v>471</v>
      </c>
      <c r="F61" s="376" t="s">
        <v>107</v>
      </c>
      <c r="G61" s="386">
        <v>1373.35</v>
      </c>
      <c r="H61" s="336"/>
      <c r="I61" s="341">
        <f t="shared" si="8"/>
        <v>0</v>
      </c>
      <c r="J61" s="324"/>
      <c r="K61" s="323"/>
      <c r="L61" s="324"/>
      <c r="M61" s="323"/>
      <c r="N61" s="343">
        <v>21</v>
      </c>
      <c r="O61" s="157"/>
      <c r="P61" s="158"/>
    </row>
    <row r="62" spans="1:16" s="14" customFormat="1" ht="29.25" customHeight="1">
      <c r="A62" s="330">
        <v>44</v>
      </c>
      <c r="B62" s="330" t="s">
        <v>105</v>
      </c>
      <c r="C62" s="330" t="s">
        <v>106</v>
      </c>
      <c r="D62" s="360">
        <v>578143133</v>
      </c>
      <c r="E62" s="333" t="s">
        <v>472</v>
      </c>
      <c r="F62" s="334" t="s">
        <v>107</v>
      </c>
      <c r="G62" s="335">
        <v>2400</v>
      </c>
      <c r="H62" s="336"/>
      <c r="I62" s="341">
        <f t="shared" si="8"/>
        <v>0</v>
      </c>
      <c r="J62" s="324"/>
      <c r="K62" s="323"/>
      <c r="L62" s="324"/>
      <c r="M62" s="323"/>
      <c r="N62" s="343">
        <v>21</v>
      </c>
      <c r="O62" s="157"/>
      <c r="P62" s="158"/>
    </row>
    <row r="63" spans="1:16" s="14" customFormat="1" ht="29.25" customHeight="1">
      <c r="A63" s="330">
        <v>45</v>
      </c>
      <c r="B63" s="330" t="s">
        <v>105</v>
      </c>
      <c r="C63" s="330" t="s">
        <v>106</v>
      </c>
      <c r="D63" s="387">
        <v>581114113</v>
      </c>
      <c r="E63" s="388" t="s">
        <v>473</v>
      </c>
      <c r="F63" s="334" t="s">
        <v>107</v>
      </c>
      <c r="G63" s="377">
        <v>916.96</v>
      </c>
      <c r="H63" s="336"/>
      <c r="I63" s="341">
        <f t="shared" si="8"/>
        <v>0</v>
      </c>
      <c r="J63" s="324"/>
      <c r="K63" s="323"/>
      <c r="L63" s="324"/>
      <c r="M63" s="323"/>
      <c r="N63" s="343">
        <v>21</v>
      </c>
      <c r="O63" s="157"/>
      <c r="P63" s="158"/>
    </row>
    <row r="64" spans="1:16" s="14" customFormat="1" ht="29.25" customHeight="1">
      <c r="A64" s="330">
        <v>46</v>
      </c>
      <c r="B64" s="330" t="s">
        <v>105</v>
      </c>
      <c r="C64" s="330" t="s">
        <v>106</v>
      </c>
      <c r="D64" s="359">
        <v>998225191</v>
      </c>
      <c r="E64" s="333" t="s">
        <v>363</v>
      </c>
      <c r="F64" s="334" t="s">
        <v>129</v>
      </c>
      <c r="G64" s="335">
        <v>0.828</v>
      </c>
      <c r="H64" s="336"/>
      <c r="I64" s="341">
        <f t="shared" si="8"/>
        <v>0</v>
      </c>
      <c r="J64" s="324"/>
      <c r="K64" s="323"/>
      <c r="L64" s="324"/>
      <c r="M64" s="323"/>
      <c r="N64" s="343">
        <v>21</v>
      </c>
      <c r="O64" s="157"/>
      <c r="P64" s="158"/>
    </row>
    <row r="65" spans="1:16" s="14" customFormat="1" ht="29.25" customHeight="1">
      <c r="A65" s="330">
        <v>47</v>
      </c>
      <c r="B65" s="330" t="s">
        <v>105</v>
      </c>
      <c r="C65" s="330" t="s">
        <v>106</v>
      </c>
      <c r="D65" s="359">
        <v>998225111</v>
      </c>
      <c r="E65" s="333" t="s">
        <v>362</v>
      </c>
      <c r="F65" s="334" t="s">
        <v>129</v>
      </c>
      <c r="G65" s="335">
        <v>0.828</v>
      </c>
      <c r="H65" s="336"/>
      <c r="I65" s="341">
        <f t="shared" si="8"/>
        <v>0</v>
      </c>
      <c r="J65" s="324"/>
      <c r="K65" s="323"/>
      <c r="L65" s="324"/>
      <c r="M65" s="323"/>
      <c r="N65" s="343">
        <v>21</v>
      </c>
      <c r="O65" s="157"/>
      <c r="P65" s="158"/>
    </row>
    <row r="66" spans="1:16" s="14" customFormat="1" ht="13.5" customHeight="1">
      <c r="A66" s="330">
        <v>48</v>
      </c>
      <c r="B66" s="330" t="s">
        <v>105</v>
      </c>
      <c r="C66" s="330" t="s">
        <v>106</v>
      </c>
      <c r="D66" s="332" t="s">
        <v>244</v>
      </c>
      <c r="E66" s="333" t="s">
        <v>245</v>
      </c>
      <c r="F66" s="334" t="s">
        <v>112</v>
      </c>
      <c r="G66" s="335">
        <v>414.9</v>
      </c>
      <c r="H66" s="336"/>
      <c r="I66" s="341">
        <f t="shared" si="8"/>
        <v>0</v>
      </c>
      <c r="J66" s="324"/>
      <c r="K66" s="323"/>
      <c r="L66" s="324"/>
      <c r="M66" s="323"/>
      <c r="N66" s="343">
        <v>21</v>
      </c>
      <c r="O66" s="157"/>
      <c r="P66" s="158"/>
    </row>
    <row r="67" spans="1:16" s="14" customFormat="1" ht="13.5" customHeight="1">
      <c r="A67" s="330"/>
      <c r="B67" s="312" t="s">
        <v>59</v>
      </c>
      <c r="C67" s="311"/>
      <c r="D67" s="313">
        <v>85</v>
      </c>
      <c r="E67" s="313" t="s">
        <v>246</v>
      </c>
      <c r="F67" s="311"/>
      <c r="G67" s="311"/>
      <c r="H67" s="311"/>
      <c r="I67" s="314">
        <f>SUM(I68:I119)</f>
        <v>0</v>
      </c>
      <c r="J67" s="324"/>
      <c r="K67" s="323"/>
      <c r="L67" s="324"/>
      <c r="M67" s="323"/>
      <c r="N67" s="343"/>
      <c r="O67" s="157"/>
      <c r="P67" s="158"/>
    </row>
    <row r="68" spans="1:16" s="14" customFormat="1" ht="25.5" customHeight="1">
      <c r="A68" s="330">
        <v>49</v>
      </c>
      <c r="B68" s="330" t="s">
        <v>105</v>
      </c>
      <c r="C68" s="330" t="s">
        <v>106</v>
      </c>
      <c r="D68" s="359">
        <v>852.1</v>
      </c>
      <c r="E68" s="333" t="s">
        <v>367</v>
      </c>
      <c r="F68" s="334" t="s">
        <v>109</v>
      </c>
      <c r="G68" s="335">
        <v>28</v>
      </c>
      <c r="H68" s="336"/>
      <c r="I68" s="341">
        <f t="shared" si="8"/>
        <v>0</v>
      </c>
      <c r="J68" s="324"/>
      <c r="K68" s="323"/>
      <c r="L68" s="324"/>
      <c r="M68" s="323"/>
      <c r="N68" s="343">
        <v>21</v>
      </c>
      <c r="O68" s="157"/>
      <c r="P68" s="158"/>
    </row>
    <row r="69" spans="1:16" s="14" customFormat="1" ht="13.5" customHeight="1">
      <c r="A69" s="330">
        <v>50</v>
      </c>
      <c r="B69" s="330" t="s">
        <v>105</v>
      </c>
      <c r="C69" s="330" t="s">
        <v>106</v>
      </c>
      <c r="D69" s="359" t="s">
        <v>247</v>
      </c>
      <c r="E69" s="333" t="s">
        <v>248</v>
      </c>
      <c r="F69" s="334" t="s">
        <v>109</v>
      </c>
      <c r="G69" s="335">
        <v>28</v>
      </c>
      <c r="H69" s="336"/>
      <c r="I69" s="341">
        <f t="shared" si="8"/>
        <v>0</v>
      </c>
      <c r="J69" s="324"/>
      <c r="K69" s="323"/>
      <c r="L69" s="324"/>
      <c r="M69" s="323"/>
      <c r="N69" s="343">
        <v>21</v>
      </c>
      <c r="O69" s="157"/>
      <c r="P69" s="158"/>
    </row>
    <row r="70" spans="1:16" s="14" customFormat="1" ht="27" customHeight="1">
      <c r="A70" s="391">
        <v>51</v>
      </c>
      <c r="B70" s="316" t="s">
        <v>105</v>
      </c>
      <c r="C70" s="316" t="s">
        <v>455</v>
      </c>
      <c r="D70" s="389" t="s">
        <v>378</v>
      </c>
      <c r="E70" s="365" t="s">
        <v>379</v>
      </c>
      <c r="F70" s="316" t="s">
        <v>112</v>
      </c>
      <c r="G70" s="317">
        <v>1175</v>
      </c>
      <c r="H70" s="318"/>
      <c r="I70" s="318">
        <f t="shared" si="8"/>
        <v>0</v>
      </c>
      <c r="J70" s="319">
        <v>0</v>
      </c>
      <c r="K70" s="317">
        <f aca="true" t="shared" si="9" ref="K70:K118">G70*J70</f>
        <v>0</v>
      </c>
      <c r="L70" s="319">
        <v>0</v>
      </c>
      <c r="M70" s="317">
        <f aca="true" t="shared" si="10" ref="M70:M118">G70*L70</f>
        <v>0</v>
      </c>
      <c r="N70" s="320">
        <v>21</v>
      </c>
      <c r="O70" s="157"/>
      <c r="P70" s="158"/>
    </row>
    <row r="71" spans="1:16" s="14" customFormat="1" ht="13.5" customHeight="1">
      <c r="A71" s="391">
        <v>52</v>
      </c>
      <c r="B71" s="366" t="s">
        <v>128</v>
      </c>
      <c r="C71" s="366" t="s">
        <v>456</v>
      </c>
      <c r="D71" s="390" t="s">
        <v>380</v>
      </c>
      <c r="E71" s="367" t="s">
        <v>381</v>
      </c>
      <c r="F71" s="366" t="s">
        <v>112</v>
      </c>
      <c r="G71" s="368">
        <v>24</v>
      </c>
      <c r="H71" s="369"/>
      <c r="I71" s="369">
        <f t="shared" si="8"/>
        <v>0</v>
      </c>
      <c r="J71" s="370">
        <v>0.0181</v>
      </c>
      <c r="K71" s="368">
        <f t="shared" si="9"/>
        <v>0.4344</v>
      </c>
      <c r="L71" s="370">
        <v>0</v>
      </c>
      <c r="M71" s="368">
        <f t="shared" si="10"/>
        <v>0</v>
      </c>
      <c r="N71" s="371">
        <v>21</v>
      </c>
      <c r="O71" s="157"/>
      <c r="P71" s="158"/>
    </row>
    <row r="72" spans="1:16" s="14" customFormat="1" ht="13.5" customHeight="1">
      <c r="A72" s="391">
        <v>53</v>
      </c>
      <c r="B72" s="366" t="s">
        <v>128</v>
      </c>
      <c r="C72" s="366" t="s">
        <v>456</v>
      </c>
      <c r="D72" s="390" t="s">
        <v>382</v>
      </c>
      <c r="E72" s="367" t="s">
        <v>383</v>
      </c>
      <c r="F72" s="366" t="s">
        <v>112</v>
      </c>
      <c r="G72" s="368">
        <v>192</v>
      </c>
      <c r="H72" s="369"/>
      <c r="I72" s="369">
        <f t="shared" si="8"/>
        <v>0</v>
      </c>
      <c r="J72" s="370">
        <v>0.0157</v>
      </c>
      <c r="K72" s="368">
        <f t="shared" si="9"/>
        <v>3.0143999999999997</v>
      </c>
      <c r="L72" s="370">
        <v>0</v>
      </c>
      <c r="M72" s="368">
        <f t="shared" si="10"/>
        <v>0</v>
      </c>
      <c r="N72" s="371">
        <v>21</v>
      </c>
      <c r="O72" s="157"/>
      <c r="P72" s="158"/>
    </row>
    <row r="73" spans="1:16" s="14" customFormat="1" ht="13.5" customHeight="1">
      <c r="A73" s="391">
        <v>54</v>
      </c>
      <c r="B73" s="366" t="s">
        <v>128</v>
      </c>
      <c r="C73" s="366" t="s">
        <v>456</v>
      </c>
      <c r="D73" s="390" t="s">
        <v>384</v>
      </c>
      <c r="E73" s="367" t="s">
        <v>385</v>
      </c>
      <c r="F73" s="366" t="s">
        <v>112</v>
      </c>
      <c r="G73" s="368">
        <v>1002</v>
      </c>
      <c r="H73" s="369"/>
      <c r="I73" s="369">
        <f t="shared" si="8"/>
        <v>0</v>
      </c>
      <c r="J73" s="370">
        <v>0.0181</v>
      </c>
      <c r="K73" s="368">
        <f t="shared" si="9"/>
        <v>18.136200000000002</v>
      </c>
      <c r="L73" s="370">
        <v>0</v>
      </c>
      <c r="M73" s="368">
        <f t="shared" si="10"/>
        <v>0</v>
      </c>
      <c r="N73" s="371">
        <v>21</v>
      </c>
      <c r="O73" s="157"/>
      <c r="P73" s="158"/>
    </row>
    <row r="74" spans="1:16" s="14" customFormat="1" ht="27" customHeight="1">
      <c r="A74" s="391">
        <v>55</v>
      </c>
      <c r="B74" s="316" t="s">
        <v>105</v>
      </c>
      <c r="C74" s="316" t="s">
        <v>455</v>
      </c>
      <c r="D74" s="389" t="s">
        <v>386</v>
      </c>
      <c r="E74" s="365" t="s">
        <v>387</v>
      </c>
      <c r="F74" s="316" t="s">
        <v>112</v>
      </c>
      <c r="G74" s="317">
        <v>73.5</v>
      </c>
      <c r="H74" s="318"/>
      <c r="I74" s="318">
        <f t="shared" si="8"/>
        <v>0</v>
      </c>
      <c r="J74" s="319">
        <v>0</v>
      </c>
      <c r="K74" s="317">
        <f t="shared" si="9"/>
        <v>0</v>
      </c>
      <c r="L74" s="319">
        <v>0</v>
      </c>
      <c r="M74" s="317">
        <f t="shared" si="10"/>
        <v>0</v>
      </c>
      <c r="N74" s="320">
        <v>21</v>
      </c>
      <c r="O74" s="157"/>
      <c r="P74" s="158"/>
    </row>
    <row r="75" spans="1:16" s="14" customFormat="1" ht="13.5" customHeight="1">
      <c r="A75" s="391">
        <v>56</v>
      </c>
      <c r="B75" s="366" t="s">
        <v>128</v>
      </c>
      <c r="C75" s="366" t="s">
        <v>456</v>
      </c>
      <c r="D75" s="390" t="s">
        <v>388</v>
      </c>
      <c r="E75" s="367" t="s">
        <v>389</v>
      </c>
      <c r="F75" s="366" t="s">
        <v>112</v>
      </c>
      <c r="G75" s="368">
        <v>30</v>
      </c>
      <c r="H75" s="369"/>
      <c r="I75" s="369">
        <f t="shared" si="8"/>
        <v>0</v>
      </c>
      <c r="J75" s="370">
        <v>0.0265</v>
      </c>
      <c r="K75" s="368">
        <f t="shared" si="9"/>
        <v>0.7949999999999999</v>
      </c>
      <c r="L75" s="370">
        <v>0</v>
      </c>
      <c r="M75" s="368">
        <f t="shared" si="10"/>
        <v>0</v>
      </c>
      <c r="N75" s="371">
        <v>21</v>
      </c>
      <c r="O75" s="157"/>
      <c r="P75" s="158"/>
    </row>
    <row r="76" spans="1:16" s="14" customFormat="1" ht="13.5" customHeight="1">
      <c r="A76" s="391">
        <v>57</v>
      </c>
      <c r="B76" s="366" t="s">
        <v>128</v>
      </c>
      <c r="C76" s="366" t="s">
        <v>456</v>
      </c>
      <c r="D76" s="390" t="s">
        <v>390</v>
      </c>
      <c r="E76" s="367" t="s">
        <v>391</v>
      </c>
      <c r="F76" s="366" t="s">
        <v>112</v>
      </c>
      <c r="G76" s="368">
        <v>54</v>
      </c>
      <c r="H76" s="369"/>
      <c r="I76" s="369">
        <f t="shared" si="8"/>
        <v>0</v>
      </c>
      <c r="J76" s="370">
        <v>0.0265</v>
      </c>
      <c r="K76" s="368">
        <f t="shared" si="9"/>
        <v>1.431</v>
      </c>
      <c r="L76" s="370">
        <v>0</v>
      </c>
      <c r="M76" s="368">
        <f t="shared" si="10"/>
        <v>0</v>
      </c>
      <c r="N76" s="371">
        <v>21</v>
      </c>
      <c r="O76" s="157"/>
      <c r="P76" s="158"/>
    </row>
    <row r="77" spans="1:16" s="14" customFormat="1" ht="27" customHeight="1">
      <c r="A77" s="391">
        <v>58</v>
      </c>
      <c r="B77" s="366" t="s">
        <v>128</v>
      </c>
      <c r="C77" s="366" t="s">
        <v>456</v>
      </c>
      <c r="D77" s="390" t="s">
        <v>392</v>
      </c>
      <c r="E77" s="367" t="s">
        <v>393</v>
      </c>
      <c r="F77" s="366" t="s">
        <v>109</v>
      </c>
      <c r="G77" s="368">
        <v>47</v>
      </c>
      <c r="H77" s="369"/>
      <c r="I77" s="369">
        <f t="shared" si="8"/>
        <v>0</v>
      </c>
      <c r="J77" s="370">
        <v>0.0002</v>
      </c>
      <c r="K77" s="368">
        <f t="shared" si="9"/>
        <v>0.0094</v>
      </c>
      <c r="L77" s="370">
        <v>0</v>
      </c>
      <c r="M77" s="368">
        <f t="shared" si="10"/>
        <v>0</v>
      </c>
      <c r="N77" s="371">
        <v>21</v>
      </c>
      <c r="O77" s="157"/>
      <c r="P77" s="158"/>
    </row>
    <row r="78" spans="1:16" s="14" customFormat="1" ht="27" customHeight="1">
      <c r="A78" s="391">
        <v>59</v>
      </c>
      <c r="B78" s="366" t="s">
        <v>128</v>
      </c>
      <c r="C78" s="366" t="s">
        <v>456</v>
      </c>
      <c r="D78" s="390" t="s">
        <v>394</v>
      </c>
      <c r="E78" s="367" t="s">
        <v>395</v>
      </c>
      <c r="F78" s="366" t="s">
        <v>109</v>
      </c>
      <c r="G78" s="368">
        <v>14</v>
      </c>
      <c r="H78" s="369"/>
      <c r="I78" s="369">
        <f t="shared" si="8"/>
        <v>0</v>
      </c>
      <c r="J78" s="370">
        <v>0.0005</v>
      </c>
      <c r="K78" s="368">
        <f t="shared" si="9"/>
        <v>0.007</v>
      </c>
      <c r="L78" s="370">
        <v>0</v>
      </c>
      <c r="M78" s="368">
        <f t="shared" si="10"/>
        <v>0</v>
      </c>
      <c r="N78" s="371">
        <v>21</v>
      </c>
      <c r="O78" s="157"/>
      <c r="P78" s="158"/>
    </row>
    <row r="79" spans="1:16" s="14" customFormat="1" ht="27" customHeight="1">
      <c r="A79" s="391">
        <v>60</v>
      </c>
      <c r="B79" s="366" t="s">
        <v>128</v>
      </c>
      <c r="C79" s="366" t="s">
        <v>456</v>
      </c>
      <c r="D79" s="390" t="s">
        <v>396</v>
      </c>
      <c r="E79" s="367" t="s">
        <v>397</v>
      </c>
      <c r="F79" s="366" t="s">
        <v>109</v>
      </c>
      <c r="G79" s="368">
        <v>1</v>
      </c>
      <c r="H79" s="369"/>
      <c r="I79" s="369">
        <f t="shared" si="8"/>
        <v>0</v>
      </c>
      <c r="J79" s="370">
        <v>0.0006</v>
      </c>
      <c r="K79" s="368">
        <f t="shared" si="9"/>
        <v>0.0006</v>
      </c>
      <c r="L79" s="370">
        <v>0</v>
      </c>
      <c r="M79" s="368">
        <f t="shared" si="10"/>
        <v>0</v>
      </c>
      <c r="N79" s="371">
        <v>21</v>
      </c>
      <c r="O79" s="157"/>
      <c r="P79" s="158"/>
    </row>
    <row r="80" spans="1:16" s="14" customFormat="1" ht="13.5" customHeight="1">
      <c r="A80" s="391">
        <v>61</v>
      </c>
      <c r="B80" s="316" t="s">
        <v>105</v>
      </c>
      <c r="C80" s="316" t="s">
        <v>455</v>
      </c>
      <c r="D80" s="389" t="s">
        <v>249</v>
      </c>
      <c r="E80" s="365" t="s">
        <v>250</v>
      </c>
      <c r="F80" s="316" t="s">
        <v>109</v>
      </c>
      <c r="G80" s="317">
        <v>13</v>
      </c>
      <c r="H80" s="318"/>
      <c r="I80" s="318">
        <f t="shared" si="8"/>
        <v>0</v>
      </c>
      <c r="J80" s="319">
        <v>0.0008</v>
      </c>
      <c r="K80" s="317">
        <f t="shared" si="9"/>
        <v>0.010400000000000001</v>
      </c>
      <c r="L80" s="319">
        <v>0</v>
      </c>
      <c r="M80" s="317">
        <f t="shared" si="10"/>
        <v>0</v>
      </c>
      <c r="N80" s="320">
        <v>21</v>
      </c>
      <c r="O80" s="157"/>
      <c r="P80" s="158"/>
    </row>
    <row r="81" spans="1:16" s="14" customFormat="1" ht="13.5" customHeight="1">
      <c r="A81" s="391">
        <v>62</v>
      </c>
      <c r="B81" s="366" t="s">
        <v>128</v>
      </c>
      <c r="C81" s="366" t="s">
        <v>456</v>
      </c>
      <c r="D81" s="392" t="s">
        <v>474</v>
      </c>
      <c r="E81" s="393" t="s">
        <v>475</v>
      </c>
      <c r="F81" s="322" t="s">
        <v>133</v>
      </c>
      <c r="G81" s="323">
        <v>6</v>
      </c>
      <c r="H81" s="369"/>
      <c r="I81" s="369">
        <f t="shared" si="8"/>
        <v>0</v>
      </c>
      <c r="J81" s="370">
        <v>0</v>
      </c>
      <c r="K81" s="368">
        <f t="shared" si="9"/>
        <v>0</v>
      </c>
      <c r="L81" s="370">
        <v>0</v>
      </c>
      <c r="M81" s="368">
        <f t="shared" si="10"/>
        <v>0</v>
      </c>
      <c r="N81" s="371">
        <v>21</v>
      </c>
      <c r="O81" s="157"/>
      <c r="P81" s="158"/>
    </row>
    <row r="82" spans="1:16" s="14" customFormat="1" ht="13.5" customHeight="1">
      <c r="A82" s="391">
        <v>63</v>
      </c>
      <c r="B82" s="366" t="s">
        <v>128</v>
      </c>
      <c r="C82" s="366" t="s">
        <v>456</v>
      </c>
      <c r="D82" s="390" t="s">
        <v>398</v>
      </c>
      <c r="E82" s="367" t="s">
        <v>399</v>
      </c>
      <c r="F82" s="366" t="s">
        <v>133</v>
      </c>
      <c r="G82" s="368">
        <v>7</v>
      </c>
      <c r="H82" s="369"/>
      <c r="I82" s="369">
        <f>ROUND(G82*H82,2)</f>
        <v>0</v>
      </c>
      <c r="J82" s="370"/>
      <c r="K82" s="368"/>
      <c r="L82" s="370"/>
      <c r="M82" s="368"/>
      <c r="N82" s="371">
        <v>21</v>
      </c>
      <c r="O82" s="157"/>
      <c r="P82" s="158"/>
    </row>
    <row r="83" spans="1:16" s="14" customFormat="1" ht="13.5" customHeight="1">
      <c r="A83" s="404">
        <v>64</v>
      </c>
      <c r="B83" s="432" t="s">
        <v>105</v>
      </c>
      <c r="C83" s="432" t="s">
        <v>455</v>
      </c>
      <c r="D83" s="433" t="s">
        <v>400</v>
      </c>
      <c r="E83" s="434" t="s">
        <v>401</v>
      </c>
      <c r="F83" s="432" t="s">
        <v>109</v>
      </c>
      <c r="G83" s="435">
        <v>8</v>
      </c>
      <c r="H83" s="436"/>
      <c r="I83" s="436">
        <f t="shared" si="8"/>
        <v>0</v>
      </c>
      <c r="J83" s="319">
        <v>0.0012</v>
      </c>
      <c r="K83" s="317">
        <f t="shared" si="9"/>
        <v>0.0096</v>
      </c>
      <c r="L83" s="319">
        <v>0</v>
      </c>
      <c r="M83" s="317">
        <f t="shared" si="10"/>
        <v>0</v>
      </c>
      <c r="N83" s="438">
        <v>21</v>
      </c>
      <c r="O83" s="157"/>
      <c r="P83" s="158"/>
    </row>
    <row r="84" spans="1:16" s="14" customFormat="1" ht="13.5" customHeight="1">
      <c r="A84" s="391">
        <v>65</v>
      </c>
      <c r="B84" s="366" t="s">
        <v>128</v>
      </c>
      <c r="C84" s="366" t="s">
        <v>456</v>
      </c>
      <c r="D84" s="390" t="s">
        <v>402</v>
      </c>
      <c r="E84" s="367" t="s">
        <v>403</v>
      </c>
      <c r="F84" s="366" t="s">
        <v>133</v>
      </c>
      <c r="G84" s="368">
        <v>6</v>
      </c>
      <c r="H84" s="369"/>
      <c r="I84" s="369">
        <f t="shared" si="8"/>
        <v>0</v>
      </c>
      <c r="J84" s="370">
        <v>0</v>
      </c>
      <c r="K84" s="368">
        <f t="shared" si="9"/>
        <v>0</v>
      </c>
      <c r="L84" s="370">
        <v>0</v>
      </c>
      <c r="M84" s="368">
        <f t="shared" si="10"/>
        <v>0</v>
      </c>
      <c r="N84" s="371">
        <v>21</v>
      </c>
      <c r="O84" s="157"/>
      <c r="P84" s="158"/>
    </row>
    <row r="85" spans="1:16" s="14" customFormat="1" ht="13.5" customHeight="1">
      <c r="A85" s="404" t="s">
        <v>501</v>
      </c>
      <c r="B85" s="423" t="s">
        <v>128</v>
      </c>
      <c r="C85" s="423" t="s">
        <v>456</v>
      </c>
      <c r="D85" s="424" t="s">
        <v>499</v>
      </c>
      <c r="E85" s="429" t="s">
        <v>500</v>
      </c>
      <c r="F85" s="423" t="s">
        <v>133</v>
      </c>
      <c r="G85" s="425">
        <v>1</v>
      </c>
      <c r="H85" s="426"/>
      <c r="I85" s="426">
        <f>ROUND(G85*H85,2)</f>
        <v>0</v>
      </c>
      <c r="J85" s="427">
        <v>0</v>
      </c>
      <c r="K85" s="425">
        <f>G85*J85</f>
        <v>0</v>
      </c>
      <c r="L85" s="427">
        <v>0</v>
      </c>
      <c r="M85" s="425">
        <f>G85*L85</f>
        <v>0</v>
      </c>
      <c r="N85" s="428">
        <v>21</v>
      </c>
      <c r="O85" s="157"/>
      <c r="P85" s="158"/>
    </row>
    <row r="86" spans="1:16" s="14" customFormat="1" ht="21.75" customHeight="1">
      <c r="A86" s="404" t="s">
        <v>502</v>
      </c>
      <c r="B86" s="423" t="s">
        <v>128</v>
      </c>
      <c r="C86" s="423" t="s">
        <v>456</v>
      </c>
      <c r="D86" s="424" t="s">
        <v>503</v>
      </c>
      <c r="E86" s="429" t="s">
        <v>517</v>
      </c>
      <c r="F86" s="423" t="s">
        <v>133</v>
      </c>
      <c r="G86" s="425">
        <v>1</v>
      </c>
      <c r="H86" s="426"/>
      <c r="I86" s="426">
        <f>ROUND(G86*H86,2)</f>
        <v>0</v>
      </c>
      <c r="J86" s="427">
        <v>0</v>
      </c>
      <c r="K86" s="425">
        <f>G86*J86</f>
        <v>0</v>
      </c>
      <c r="L86" s="427">
        <v>0</v>
      </c>
      <c r="M86" s="425">
        <f>G86*L86</f>
        <v>0</v>
      </c>
      <c r="N86" s="428">
        <v>21</v>
      </c>
      <c r="O86" s="157"/>
      <c r="P86" s="158"/>
    </row>
    <row r="87" spans="1:16" s="14" customFormat="1" ht="27" customHeight="1">
      <c r="A87" s="391">
        <v>66</v>
      </c>
      <c r="B87" s="316" t="s">
        <v>105</v>
      </c>
      <c r="C87" s="316" t="s">
        <v>455</v>
      </c>
      <c r="D87" s="389" t="s">
        <v>404</v>
      </c>
      <c r="E87" s="365" t="s">
        <v>405</v>
      </c>
      <c r="F87" s="316" t="s">
        <v>109</v>
      </c>
      <c r="G87" s="317">
        <v>9</v>
      </c>
      <c r="H87" s="318"/>
      <c r="I87" s="318">
        <f t="shared" si="8"/>
        <v>0</v>
      </c>
      <c r="J87" s="319">
        <v>0</v>
      </c>
      <c r="K87" s="317">
        <f t="shared" si="9"/>
        <v>0</v>
      </c>
      <c r="L87" s="319">
        <v>0</v>
      </c>
      <c r="M87" s="317">
        <f t="shared" si="10"/>
        <v>0</v>
      </c>
      <c r="N87" s="320">
        <v>21</v>
      </c>
      <c r="O87" s="157"/>
      <c r="P87" s="158"/>
    </row>
    <row r="88" spans="1:16" s="14" customFormat="1" ht="13.5" customHeight="1">
      <c r="A88" s="391">
        <v>67</v>
      </c>
      <c r="B88" s="366" t="s">
        <v>128</v>
      </c>
      <c r="C88" s="366" t="s">
        <v>456</v>
      </c>
      <c r="D88" s="392" t="s">
        <v>406</v>
      </c>
      <c r="E88" s="393" t="s">
        <v>407</v>
      </c>
      <c r="F88" s="322" t="s">
        <v>133</v>
      </c>
      <c r="G88" s="323">
        <v>1</v>
      </c>
      <c r="H88" s="369"/>
      <c r="I88" s="369">
        <f t="shared" si="8"/>
        <v>0</v>
      </c>
      <c r="J88" s="370">
        <v>0</v>
      </c>
      <c r="K88" s="368">
        <f t="shared" si="9"/>
        <v>0</v>
      </c>
      <c r="L88" s="370">
        <v>0</v>
      </c>
      <c r="M88" s="368">
        <f t="shared" si="10"/>
        <v>0</v>
      </c>
      <c r="N88" s="371">
        <v>21</v>
      </c>
      <c r="O88" s="157"/>
      <c r="P88" s="158"/>
    </row>
    <row r="89" spans="1:16" s="14" customFormat="1" ht="13.5" customHeight="1">
      <c r="A89" s="391">
        <v>68</v>
      </c>
      <c r="B89" s="366" t="s">
        <v>128</v>
      </c>
      <c r="C89" s="366" t="s">
        <v>456</v>
      </c>
      <c r="D89" s="392" t="s">
        <v>408</v>
      </c>
      <c r="E89" s="393" t="s">
        <v>409</v>
      </c>
      <c r="F89" s="322" t="s">
        <v>133</v>
      </c>
      <c r="G89" s="323">
        <v>3</v>
      </c>
      <c r="H89" s="369"/>
      <c r="I89" s="369">
        <f t="shared" si="8"/>
        <v>0</v>
      </c>
      <c r="J89" s="370"/>
      <c r="K89" s="368"/>
      <c r="L89" s="370"/>
      <c r="M89" s="368"/>
      <c r="N89" s="371">
        <v>21</v>
      </c>
      <c r="O89" s="157"/>
      <c r="P89" s="158"/>
    </row>
    <row r="90" spans="1:16" s="14" customFormat="1" ht="13.5" customHeight="1">
      <c r="A90" s="391">
        <v>69</v>
      </c>
      <c r="B90" s="366" t="s">
        <v>128</v>
      </c>
      <c r="C90" s="366" t="s">
        <v>456</v>
      </c>
      <c r="D90" s="392" t="s">
        <v>476</v>
      </c>
      <c r="E90" s="393" t="s">
        <v>477</v>
      </c>
      <c r="F90" s="322" t="s">
        <v>133</v>
      </c>
      <c r="G90" s="323">
        <v>3</v>
      </c>
      <c r="H90" s="369"/>
      <c r="I90" s="369">
        <f t="shared" si="8"/>
        <v>0</v>
      </c>
      <c r="J90" s="370">
        <v>0</v>
      </c>
      <c r="K90" s="368">
        <f t="shared" si="9"/>
        <v>0</v>
      </c>
      <c r="L90" s="370">
        <v>0</v>
      </c>
      <c r="M90" s="368">
        <f t="shared" si="10"/>
        <v>0</v>
      </c>
      <c r="N90" s="371">
        <v>21</v>
      </c>
      <c r="O90" s="157"/>
      <c r="P90" s="158"/>
    </row>
    <row r="91" spans="1:16" s="14" customFormat="1" ht="13.5" customHeight="1">
      <c r="A91" s="404" t="s">
        <v>506</v>
      </c>
      <c r="B91" s="423" t="s">
        <v>128</v>
      </c>
      <c r="C91" s="423" t="s">
        <v>456</v>
      </c>
      <c r="D91" s="424" t="s">
        <v>507</v>
      </c>
      <c r="E91" s="429" t="s">
        <v>508</v>
      </c>
      <c r="F91" s="437" t="s">
        <v>133</v>
      </c>
      <c r="G91" s="412">
        <v>2</v>
      </c>
      <c r="H91" s="426"/>
      <c r="I91" s="426">
        <f>ROUND(G91*H91,2)</f>
        <v>0</v>
      </c>
      <c r="J91" s="370">
        <v>0</v>
      </c>
      <c r="K91" s="368">
        <f>G91*J91</f>
        <v>0</v>
      </c>
      <c r="L91" s="370">
        <v>0</v>
      </c>
      <c r="M91" s="368">
        <f>G91*L91</f>
        <v>0</v>
      </c>
      <c r="N91" s="428">
        <v>21</v>
      </c>
      <c r="O91" s="157"/>
      <c r="P91" s="158"/>
    </row>
    <row r="92" spans="1:16" s="14" customFormat="1" ht="13.5" customHeight="1">
      <c r="A92" s="391">
        <v>70</v>
      </c>
      <c r="B92" s="316" t="s">
        <v>105</v>
      </c>
      <c r="C92" s="316" t="s">
        <v>455</v>
      </c>
      <c r="D92" s="389" t="s">
        <v>251</v>
      </c>
      <c r="E92" s="365" t="s">
        <v>252</v>
      </c>
      <c r="F92" s="316" t="s">
        <v>109</v>
      </c>
      <c r="G92" s="317">
        <v>20</v>
      </c>
      <c r="H92" s="318"/>
      <c r="I92" s="318">
        <f t="shared" si="8"/>
        <v>0</v>
      </c>
      <c r="J92" s="319">
        <v>0.00163</v>
      </c>
      <c r="K92" s="317">
        <f t="shared" si="9"/>
        <v>0.0326</v>
      </c>
      <c r="L92" s="319">
        <v>0</v>
      </c>
      <c r="M92" s="317">
        <f t="shared" si="10"/>
        <v>0</v>
      </c>
      <c r="N92" s="320">
        <v>21</v>
      </c>
      <c r="O92" s="157"/>
      <c r="P92" s="158"/>
    </row>
    <row r="93" spans="1:16" s="14" customFormat="1" ht="13.5" customHeight="1">
      <c r="A93" s="391">
        <v>71</v>
      </c>
      <c r="B93" s="366" t="s">
        <v>128</v>
      </c>
      <c r="C93" s="366" t="s">
        <v>456</v>
      </c>
      <c r="D93" s="390" t="s">
        <v>410</v>
      </c>
      <c r="E93" s="367" t="s">
        <v>411</v>
      </c>
      <c r="F93" s="366" t="s">
        <v>133</v>
      </c>
      <c r="G93" s="368">
        <v>1</v>
      </c>
      <c r="H93" s="369"/>
      <c r="I93" s="369">
        <f t="shared" si="8"/>
        <v>0</v>
      </c>
      <c r="J93" s="370">
        <v>0</v>
      </c>
      <c r="K93" s="368">
        <f t="shared" si="9"/>
        <v>0</v>
      </c>
      <c r="L93" s="370">
        <v>0</v>
      </c>
      <c r="M93" s="368">
        <f t="shared" si="10"/>
        <v>0</v>
      </c>
      <c r="N93" s="371">
        <v>21</v>
      </c>
      <c r="O93" s="157"/>
      <c r="P93" s="158"/>
    </row>
    <row r="94" spans="1:16" s="14" customFormat="1" ht="13.5" customHeight="1">
      <c r="A94" s="391">
        <v>72</v>
      </c>
      <c r="B94" s="366" t="s">
        <v>128</v>
      </c>
      <c r="C94" s="366" t="s">
        <v>456</v>
      </c>
      <c r="D94" s="390" t="s">
        <v>412</v>
      </c>
      <c r="E94" s="367" t="s">
        <v>413</v>
      </c>
      <c r="F94" s="366" t="s">
        <v>133</v>
      </c>
      <c r="G94" s="368">
        <v>12</v>
      </c>
      <c r="H94" s="369"/>
      <c r="I94" s="369">
        <f t="shared" si="8"/>
        <v>0</v>
      </c>
      <c r="J94" s="370">
        <v>0</v>
      </c>
      <c r="K94" s="368">
        <f t="shared" si="9"/>
        <v>0</v>
      </c>
      <c r="L94" s="370">
        <v>0</v>
      </c>
      <c r="M94" s="368">
        <f t="shared" si="10"/>
        <v>0</v>
      </c>
      <c r="N94" s="371">
        <v>21</v>
      </c>
      <c r="O94" s="157"/>
      <c r="P94" s="158"/>
    </row>
    <row r="95" spans="1:16" s="14" customFormat="1" ht="13.5" customHeight="1">
      <c r="A95" s="391">
        <v>73</v>
      </c>
      <c r="B95" s="366" t="s">
        <v>128</v>
      </c>
      <c r="C95" s="366" t="s">
        <v>456</v>
      </c>
      <c r="D95" s="390" t="s">
        <v>414</v>
      </c>
      <c r="E95" s="367" t="s">
        <v>415</v>
      </c>
      <c r="F95" s="366" t="s">
        <v>133</v>
      </c>
      <c r="G95" s="368">
        <v>1</v>
      </c>
      <c r="H95" s="369"/>
      <c r="I95" s="369">
        <f t="shared" si="8"/>
        <v>0</v>
      </c>
      <c r="J95" s="370">
        <v>0</v>
      </c>
      <c r="K95" s="368">
        <f t="shared" si="9"/>
        <v>0</v>
      </c>
      <c r="L95" s="370">
        <v>0</v>
      </c>
      <c r="M95" s="368">
        <f t="shared" si="10"/>
        <v>0</v>
      </c>
      <c r="N95" s="371">
        <v>21</v>
      </c>
      <c r="O95" s="157"/>
      <c r="P95" s="158"/>
    </row>
    <row r="96" spans="1:16" s="14" customFormat="1" ht="13.5" customHeight="1">
      <c r="A96" s="391">
        <v>74</v>
      </c>
      <c r="B96" s="366" t="s">
        <v>128</v>
      </c>
      <c r="C96" s="366" t="s">
        <v>456</v>
      </c>
      <c r="D96" s="390" t="s">
        <v>416</v>
      </c>
      <c r="E96" s="393" t="s">
        <v>478</v>
      </c>
      <c r="F96" s="366" t="s">
        <v>133</v>
      </c>
      <c r="G96" s="368">
        <v>1</v>
      </c>
      <c r="H96" s="402"/>
      <c r="I96" s="369">
        <f t="shared" si="8"/>
        <v>0</v>
      </c>
      <c r="J96" s="370">
        <v>0</v>
      </c>
      <c r="K96" s="368">
        <f t="shared" si="9"/>
        <v>0</v>
      </c>
      <c r="L96" s="370">
        <v>0</v>
      </c>
      <c r="M96" s="368">
        <f t="shared" si="10"/>
        <v>0</v>
      </c>
      <c r="N96" s="371">
        <v>21</v>
      </c>
      <c r="O96" s="157"/>
      <c r="P96" s="158"/>
    </row>
    <row r="97" spans="1:16" s="14" customFormat="1" ht="13.5" customHeight="1">
      <c r="A97" s="391">
        <v>75</v>
      </c>
      <c r="B97" s="366" t="s">
        <v>128</v>
      </c>
      <c r="C97" s="366" t="s">
        <v>456</v>
      </c>
      <c r="D97" s="390" t="s">
        <v>417</v>
      </c>
      <c r="E97" s="367" t="s">
        <v>418</v>
      </c>
      <c r="F97" s="366" t="s">
        <v>133</v>
      </c>
      <c r="G97" s="368">
        <v>5</v>
      </c>
      <c r="H97" s="369"/>
      <c r="I97" s="369">
        <f t="shared" si="8"/>
        <v>0</v>
      </c>
      <c r="J97" s="370">
        <v>0</v>
      </c>
      <c r="K97" s="368">
        <f t="shared" si="9"/>
        <v>0</v>
      </c>
      <c r="L97" s="370">
        <v>0</v>
      </c>
      <c r="M97" s="368">
        <f t="shared" si="10"/>
        <v>0</v>
      </c>
      <c r="N97" s="371">
        <v>21</v>
      </c>
      <c r="O97" s="157"/>
      <c r="P97" s="158"/>
    </row>
    <row r="98" spans="1:16" s="14" customFormat="1" ht="27" customHeight="1">
      <c r="A98" s="391">
        <v>76</v>
      </c>
      <c r="B98" s="316" t="s">
        <v>105</v>
      </c>
      <c r="C98" s="316" t="s">
        <v>455</v>
      </c>
      <c r="D98" s="389" t="s">
        <v>419</v>
      </c>
      <c r="E98" s="365" t="s">
        <v>420</v>
      </c>
      <c r="F98" s="316" t="s">
        <v>109</v>
      </c>
      <c r="G98" s="317">
        <v>13</v>
      </c>
      <c r="H98" s="318"/>
      <c r="I98" s="318">
        <f t="shared" si="8"/>
        <v>0</v>
      </c>
      <c r="J98" s="319">
        <v>0</v>
      </c>
      <c r="K98" s="317">
        <f t="shared" si="9"/>
        <v>0</v>
      </c>
      <c r="L98" s="319">
        <v>0</v>
      </c>
      <c r="M98" s="317">
        <f t="shared" si="10"/>
        <v>0</v>
      </c>
      <c r="N98" s="320">
        <v>21</v>
      </c>
      <c r="O98" s="157"/>
      <c r="P98" s="158"/>
    </row>
    <row r="99" spans="1:16" s="14" customFormat="1" ht="13.5" customHeight="1">
      <c r="A99" s="391">
        <v>77</v>
      </c>
      <c r="B99" s="366" t="s">
        <v>128</v>
      </c>
      <c r="C99" s="366" t="s">
        <v>456</v>
      </c>
      <c r="D99" s="390" t="s">
        <v>421</v>
      </c>
      <c r="E99" s="367" t="s">
        <v>422</v>
      </c>
      <c r="F99" s="366" t="s">
        <v>133</v>
      </c>
      <c r="G99" s="368">
        <v>7</v>
      </c>
      <c r="H99" s="369"/>
      <c r="I99" s="369">
        <f t="shared" si="8"/>
        <v>0</v>
      </c>
      <c r="J99" s="370">
        <v>0</v>
      </c>
      <c r="K99" s="368">
        <f t="shared" si="9"/>
        <v>0</v>
      </c>
      <c r="L99" s="370">
        <v>0</v>
      </c>
      <c r="M99" s="368">
        <f t="shared" si="10"/>
        <v>0</v>
      </c>
      <c r="N99" s="371">
        <v>21</v>
      </c>
      <c r="O99" s="157"/>
      <c r="P99" s="158"/>
    </row>
    <row r="100" spans="1:16" s="14" customFormat="1" ht="13.5" customHeight="1">
      <c r="A100" s="391">
        <v>78</v>
      </c>
      <c r="B100" s="366" t="s">
        <v>128</v>
      </c>
      <c r="C100" s="366" t="s">
        <v>456</v>
      </c>
      <c r="D100" s="390" t="s">
        <v>423</v>
      </c>
      <c r="E100" s="367" t="s">
        <v>424</v>
      </c>
      <c r="F100" s="366" t="s">
        <v>133</v>
      </c>
      <c r="G100" s="368">
        <v>5</v>
      </c>
      <c r="H100" s="369"/>
      <c r="I100" s="369">
        <f t="shared" si="8"/>
        <v>0</v>
      </c>
      <c r="J100" s="370">
        <v>0</v>
      </c>
      <c r="K100" s="368">
        <f t="shared" si="9"/>
        <v>0</v>
      </c>
      <c r="L100" s="370">
        <v>0</v>
      </c>
      <c r="M100" s="368">
        <f t="shared" si="10"/>
        <v>0</v>
      </c>
      <c r="N100" s="371">
        <v>21</v>
      </c>
      <c r="O100" s="157"/>
      <c r="P100" s="158"/>
    </row>
    <row r="101" spans="1:16" s="14" customFormat="1" ht="13.5" customHeight="1">
      <c r="A101" s="391">
        <v>79</v>
      </c>
      <c r="B101" s="366" t="s">
        <v>128</v>
      </c>
      <c r="C101" s="366" t="s">
        <v>456</v>
      </c>
      <c r="D101" s="390" t="s">
        <v>425</v>
      </c>
      <c r="E101" s="367" t="s">
        <v>426</v>
      </c>
      <c r="F101" s="366" t="s">
        <v>133</v>
      </c>
      <c r="G101" s="368">
        <v>1</v>
      </c>
      <c r="H101" s="369"/>
      <c r="I101" s="369">
        <f t="shared" si="8"/>
        <v>0</v>
      </c>
      <c r="J101" s="370">
        <v>0</v>
      </c>
      <c r="K101" s="368">
        <f t="shared" si="9"/>
        <v>0</v>
      </c>
      <c r="L101" s="370">
        <v>0</v>
      </c>
      <c r="M101" s="368">
        <f t="shared" si="10"/>
        <v>0</v>
      </c>
      <c r="N101" s="371">
        <v>21</v>
      </c>
      <c r="O101" s="157"/>
      <c r="P101" s="158"/>
    </row>
    <row r="102" spans="1:16" s="14" customFormat="1" ht="27" customHeight="1">
      <c r="A102" s="391">
        <v>80</v>
      </c>
      <c r="B102" s="316" t="s">
        <v>105</v>
      </c>
      <c r="C102" s="316" t="s">
        <v>455</v>
      </c>
      <c r="D102" s="389" t="s">
        <v>427</v>
      </c>
      <c r="E102" s="365" t="s">
        <v>428</v>
      </c>
      <c r="F102" s="316" t="s">
        <v>109</v>
      </c>
      <c r="G102" s="317">
        <v>2</v>
      </c>
      <c r="H102" s="318"/>
      <c r="I102" s="318">
        <f t="shared" si="8"/>
        <v>0</v>
      </c>
      <c r="J102" s="319">
        <v>0</v>
      </c>
      <c r="K102" s="317">
        <f t="shared" si="9"/>
        <v>0</v>
      </c>
      <c r="L102" s="319">
        <v>0</v>
      </c>
      <c r="M102" s="317">
        <f t="shared" si="10"/>
        <v>0</v>
      </c>
      <c r="N102" s="320">
        <v>21</v>
      </c>
      <c r="O102" s="157"/>
      <c r="P102" s="158"/>
    </row>
    <row r="103" spans="1:16" s="14" customFormat="1" ht="13.5" customHeight="1">
      <c r="A103" s="391">
        <v>81</v>
      </c>
      <c r="B103" s="366" t="s">
        <v>128</v>
      </c>
      <c r="C103" s="366" t="s">
        <v>456</v>
      </c>
      <c r="D103" s="390" t="s">
        <v>429</v>
      </c>
      <c r="E103" s="367" t="s">
        <v>430</v>
      </c>
      <c r="F103" s="366" t="s">
        <v>133</v>
      </c>
      <c r="G103" s="368">
        <v>1</v>
      </c>
      <c r="H103" s="369"/>
      <c r="I103" s="369">
        <f t="shared" si="8"/>
        <v>0</v>
      </c>
      <c r="J103" s="370">
        <v>0</v>
      </c>
      <c r="K103" s="368">
        <f t="shared" si="9"/>
        <v>0</v>
      </c>
      <c r="L103" s="370">
        <v>0</v>
      </c>
      <c r="M103" s="368">
        <f t="shared" si="10"/>
        <v>0</v>
      </c>
      <c r="N103" s="371">
        <v>21</v>
      </c>
      <c r="O103" s="157"/>
      <c r="P103" s="158"/>
    </row>
    <row r="104" spans="1:16" s="14" customFormat="1" ht="13.5" customHeight="1">
      <c r="A104" s="391">
        <v>82</v>
      </c>
      <c r="B104" s="366" t="s">
        <v>128</v>
      </c>
      <c r="C104" s="366" t="s">
        <v>456</v>
      </c>
      <c r="D104" s="390" t="s">
        <v>431</v>
      </c>
      <c r="E104" s="367" t="s">
        <v>432</v>
      </c>
      <c r="F104" s="366" t="s">
        <v>133</v>
      </c>
      <c r="G104" s="368">
        <v>1</v>
      </c>
      <c r="H104" s="369"/>
      <c r="I104" s="369">
        <f t="shared" si="8"/>
        <v>0</v>
      </c>
      <c r="J104" s="370">
        <v>0</v>
      </c>
      <c r="K104" s="368">
        <f t="shared" si="9"/>
        <v>0</v>
      </c>
      <c r="L104" s="370">
        <v>0</v>
      </c>
      <c r="M104" s="368">
        <f t="shared" si="10"/>
        <v>0</v>
      </c>
      <c r="N104" s="371">
        <v>21</v>
      </c>
      <c r="O104" s="157"/>
      <c r="P104" s="158"/>
    </row>
    <row r="105" spans="1:16" s="14" customFormat="1" ht="13.5" customHeight="1">
      <c r="A105" s="391">
        <v>83</v>
      </c>
      <c r="B105" s="316" t="s">
        <v>105</v>
      </c>
      <c r="C105" s="316" t="s">
        <v>455</v>
      </c>
      <c r="D105" s="389" t="s">
        <v>253</v>
      </c>
      <c r="E105" s="365" t="s">
        <v>254</v>
      </c>
      <c r="F105" s="316" t="s">
        <v>109</v>
      </c>
      <c r="G105" s="317">
        <v>4</v>
      </c>
      <c r="H105" s="318"/>
      <c r="I105" s="318">
        <f t="shared" si="8"/>
        <v>0</v>
      </c>
      <c r="J105" s="319">
        <v>0.00289</v>
      </c>
      <c r="K105" s="317">
        <f t="shared" si="9"/>
        <v>0.01156</v>
      </c>
      <c r="L105" s="319">
        <v>0</v>
      </c>
      <c r="M105" s="317">
        <f t="shared" si="10"/>
        <v>0</v>
      </c>
      <c r="N105" s="320">
        <v>21</v>
      </c>
      <c r="O105" s="157"/>
      <c r="P105" s="158"/>
    </row>
    <row r="106" spans="1:16" s="14" customFormat="1" ht="13.5" customHeight="1">
      <c r="A106" s="391">
        <v>84</v>
      </c>
      <c r="B106" s="366" t="s">
        <v>128</v>
      </c>
      <c r="C106" s="366" t="s">
        <v>456</v>
      </c>
      <c r="D106" s="390" t="s">
        <v>433</v>
      </c>
      <c r="E106" s="367" t="s">
        <v>434</v>
      </c>
      <c r="F106" s="366" t="s">
        <v>133</v>
      </c>
      <c r="G106" s="368">
        <v>1</v>
      </c>
      <c r="H106" s="369"/>
      <c r="I106" s="369">
        <f t="shared" si="8"/>
        <v>0</v>
      </c>
      <c r="J106" s="370">
        <v>0</v>
      </c>
      <c r="K106" s="368">
        <f t="shared" si="9"/>
        <v>0</v>
      </c>
      <c r="L106" s="370">
        <v>0</v>
      </c>
      <c r="M106" s="368">
        <f t="shared" si="10"/>
        <v>0</v>
      </c>
      <c r="N106" s="371">
        <v>21</v>
      </c>
      <c r="O106" s="157"/>
      <c r="P106" s="158"/>
    </row>
    <row r="107" spans="1:16" s="14" customFormat="1" ht="13.5" customHeight="1">
      <c r="A107" s="391">
        <v>85</v>
      </c>
      <c r="B107" s="366" t="s">
        <v>128</v>
      </c>
      <c r="C107" s="366" t="s">
        <v>456</v>
      </c>
      <c r="D107" s="390" t="s">
        <v>435</v>
      </c>
      <c r="E107" s="367" t="s">
        <v>436</v>
      </c>
      <c r="F107" s="366" t="s">
        <v>133</v>
      </c>
      <c r="G107" s="368">
        <v>1</v>
      </c>
      <c r="H107" s="369"/>
      <c r="I107" s="369">
        <f t="shared" si="8"/>
        <v>0</v>
      </c>
      <c r="J107" s="370">
        <v>0</v>
      </c>
      <c r="K107" s="368">
        <f t="shared" si="9"/>
        <v>0</v>
      </c>
      <c r="L107" s="370">
        <v>0</v>
      </c>
      <c r="M107" s="368">
        <f t="shared" si="10"/>
        <v>0</v>
      </c>
      <c r="N107" s="371">
        <v>21</v>
      </c>
      <c r="O107" s="157"/>
      <c r="P107" s="158"/>
    </row>
    <row r="108" spans="1:16" s="14" customFormat="1" ht="13.5" customHeight="1">
      <c r="A108" s="391">
        <v>86</v>
      </c>
      <c r="B108" s="366" t="s">
        <v>128</v>
      </c>
      <c r="C108" s="366" t="s">
        <v>456</v>
      </c>
      <c r="D108" s="390" t="s">
        <v>437</v>
      </c>
      <c r="E108" s="367" t="s">
        <v>438</v>
      </c>
      <c r="F108" s="366" t="s">
        <v>133</v>
      </c>
      <c r="G108" s="368">
        <v>2</v>
      </c>
      <c r="H108" s="369"/>
      <c r="I108" s="369">
        <f t="shared" si="8"/>
        <v>0</v>
      </c>
      <c r="J108" s="370">
        <v>0</v>
      </c>
      <c r="K108" s="368">
        <f t="shared" si="9"/>
        <v>0</v>
      </c>
      <c r="L108" s="370">
        <v>0</v>
      </c>
      <c r="M108" s="368">
        <f t="shared" si="10"/>
        <v>0</v>
      </c>
      <c r="N108" s="371">
        <v>21</v>
      </c>
      <c r="O108" s="157"/>
      <c r="P108" s="158"/>
    </row>
    <row r="109" spans="1:16" s="14" customFormat="1" ht="27" customHeight="1">
      <c r="A109" s="391">
        <v>87</v>
      </c>
      <c r="B109" s="316" t="s">
        <v>105</v>
      </c>
      <c r="C109" s="316" t="s">
        <v>455</v>
      </c>
      <c r="D109" s="389" t="s">
        <v>439</v>
      </c>
      <c r="E109" s="365" t="s">
        <v>440</v>
      </c>
      <c r="F109" s="316" t="s">
        <v>109</v>
      </c>
      <c r="G109" s="317">
        <v>2</v>
      </c>
      <c r="H109" s="318"/>
      <c r="I109" s="318">
        <f t="shared" si="8"/>
        <v>0</v>
      </c>
      <c r="J109" s="319">
        <v>0</v>
      </c>
      <c r="K109" s="317">
        <f t="shared" si="9"/>
        <v>0</v>
      </c>
      <c r="L109" s="319">
        <v>0</v>
      </c>
      <c r="M109" s="317">
        <f t="shared" si="10"/>
        <v>0</v>
      </c>
      <c r="N109" s="320">
        <v>21</v>
      </c>
      <c r="O109" s="157"/>
      <c r="P109" s="158"/>
    </row>
    <row r="110" spans="1:16" s="14" customFormat="1" ht="13.5" customHeight="1">
      <c r="A110" s="391">
        <v>88</v>
      </c>
      <c r="B110" s="366" t="s">
        <v>128</v>
      </c>
      <c r="C110" s="366" t="s">
        <v>456</v>
      </c>
      <c r="D110" s="390" t="s">
        <v>441</v>
      </c>
      <c r="E110" s="367" t="s">
        <v>442</v>
      </c>
      <c r="F110" s="366" t="s">
        <v>133</v>
      </c>
      <c r="G110" s="368">
        <v>1</v>
      </c>
      <c r="H110" s="369"/>
      <c r="I110" s="369">
        <f t="shared" si="8"/>
        <v>0</v>
      </c>
      <c r="J110" s="370">
        <v>0</v>
      </c>
      <c r="K110" s="368">
        <f t="shared" si="9"/>
        <v>0</v>
      </c>
      <c r="L110" s="370">
        <v>0</v>
      </c>
      <c r="M110" s="368">
        <f t="shared" si="10"/>
        <v>0</v>
      </c>
      <c r="N110" s="371">
        <v>21</v>
      </c>
      <c r="O110" s="157"/>
      <c r="P110" s="158"/>
    </row>
    <row r="111" spans="1:16" s="14" customFormat="1" ht="13.5" customHeight="1">
      <c r="A111" s="391">
        <v>89</v>
      </c>
      <c r="B111" s="366" t="s">
        <v>128</v>
      </c>
      <c r="C111" s="366" t="s">
        <v>456</v>
      </c>
      <c r="D111" s="390" t="s">
        <v>443</v>
      </c>
      <c r="E111" s="367" t="s">
        <v>444</v>
      </c>
      <c r="F111" s="366" t="s">
        <v>133</v>
      </c>
      <c r="G111" s="368">
        <v>1</v>
      </c>
      <c r="H111" s="369"/>
      <c r="I111" s="369">
        <f t="shared" si="8"/>
        <v>0</v>
      </c>
      <c r="J111" s="370">
        <v>0</v>
      </c>
      <c r="K111" s="368">
        <f t="shared" si="9"/>
        <v>0</v>
      </c>
      <c r="L111" s="370">
        <v>0</v>
      </c>
      <c r="M111" s="368">
        <f t="shared" si="10"/>
        <v>0</v>
      </c>
      <c r="N111" s="371">
        <v>21</v>
      </c>
      <c r="O111" s="157"/>
      <c r="P111" s="158"/>
    </row>
    <row r="112" spans="1:16" s="14" customFormat="1" ht="13.5" customHeight="1">
      <c r="A112" s="391">
        <v>90</v>
      </c>
      <c r="B112" s="316" t="s">
        <v>105</v>
      </c>
      <c r="C112" s="316" t="s">
        <v>455</v>
      </c>
      <c r="D112" s="389" t="s">
        <v>257</v>
      </c>
      <c r="E112" s="365" t="s">
        <v>258</v>
      </c>
      <c r="F112" s="316" t="s">
        <v>109</v>
      </c>
      <c r="G112" s="317">
        <v>2</v>
      </c>
      <c r="H112" s="318"/>
      <c r="I112" s="318">
        <f t="shared" si="8"/>
        <v>0</v>
      </c>
      <c r="J112" s="319">
        <v>0.00371</v>
      </c>
      <c r="K112" s="317">
        <f t="shared" si="9"/>
        <v>0.00742</v>
      </c>
      <c r="L112" s="319">
        <v>0</v>
      </c>
      <c r="M112" s="317">
        <f t="shared" si="10"/>
        <v>0</v>
      </c>
      <c r="N112" s="320">
        <v>21</v>
      </c>
      <c r="O112" s="157"/>
      <c r="P112" s="158"/>
    </row>
    <row r="113" spans="1:16" s="14" customFormat="1" ht="13.5" customHeight="1">
      <c r="A113" s="391">
        <v>91</v>
      </c>
      <c r="B113" s="366" t="s">
        <v>128</v>
      </c>
      <c r="C113" s="366" t="s">
        <v>456</v>
      </c>
      <c r="D113" s="390" t="s">
        <v>445</v>
      </c>
      <c r="E113" s="367" t="s">
        <v>446</v>
      </c>
      <c r="F113" s="366" t="s">
        <v>133</v>
      </c>
      <c r="G113" s="368">
        <v>1</v>
      </c>
      <c r="H113" s="369"/>
      <c r="I113" s="369">
        <f t="shared" si="8"/>
        <v>0</v>
      </c>
      <c r="J113" s="370">
        <v>0</v>
      </c>
      <c r="K113" s="368">
        <f t="shared" si="9"/>
        <v>0</v>
      </c>
      <c r="L113" s="370">
        <v>0</v>
      </c>
      <c r="M113" s="368">
        <f t="shared" si="10"/>
        <v>0</v>
      </c>
      <c r="N113" s="371">
        <v>21</v>
      </c>
      <c r="O113" s="157"/>
      <c r="P113" s="158"/>
    </row>
    <row r="114" spans="1:16" s="14" customFormat="1" ht="13.5" customHeight="1">
      <c r="A114" s="391">
        <v>92</v>
      </c>
      <c r="B114" s="366" t="s">
        <v>128</v>
      </c>
      <c r="C114" s="366" t="s">
        <v>456</v>
      </c>
      <c r="D114" s="390" t="s">
        <v>447</v>
      </c>
      <c r="E114" s="367" t="s">
        <v>448</v>
      </c>
      <c r="F114" s="366" t="s">
        <v>133</v>
      </c>
      <c r="G114" s="368">
        <v>1</v>
      </c>
      <c r="H114" s="369"/>
      <c r="I114" s="369">
        <f t="shared" si="8"/>
        <v>0</v>
      </c>
      <c r="J114" s="370">
        <v>0</v>
      </c>
      <c r="K114" s="368">
        <f t="shared" si="9"/>
        <v>0</v>
      </c>
      <c r="L114" s="370">
        <v>0</v>
      </c>
      <c r="M114" s="368">
        <f t="shared" si="10"/>
        <v>0</v>
      </c>
      <c r="N114" s="371">
        <v>21</v>
      </c>
      <c r="O114" s="157"/>
      <c r="P114" s="158"/>
    </row>
    <row r="115" spans="1:16" s="14" customFormat="1" ht="27" customHeight="1">
      <c r="A115" s="391">
        <v>93</v>
      </c>
      <c r="B115" s="316" t="s">
        <v>105</v>
      </c>
      <c r="C115" s="316" t="s">
        <v>455</v>
      </c>
      <c r="D115" s="389" t="s">
        <v>449</v>
      </c>
      <c r="E115" s="365" t="s">
        <v>450</v>
      </c>
      <c r="F115" s="316" t="s">
        <v>109</v>
      </c>
      <c r="G115" s="317">
        <v>1</v>
      </c>
      <c r="H115" s="318"/>
      <c r="I115" s="318">
        <f t="shared" si="8"/>
        <v>0</v>
      </c>
      <c r="J115" s="319">
        <v>0</v>
      </c>
      <c r="K115" s="317">
        <f t="shared" si="9"/>
        <v>0</v>
      </c>
      <c r="L115" s="319">
        <v>0</v>
      </c>
      <c r="M115" s="317">
        <f t="shared" si="10"/>
        <v>0</v>
      </c>
      <c r="N115" s="320">
        <v>21</v>
      </c>
      <c r="O115" s="157"/>
      <c r="P115" s="158"/>
    </row>
    <row r="116" spans="1:16" s="14" customFormat="1" ht="13.5" customHeight="1">
      <c r="A116" s="391">
        <v>94</v>
      </c>
      <c r="B116" s="366" t="s">
        <v>128</v>
      </c>
      <c r="C116" s="366" t="s">
        <v>456</v>
      </c>
      <c r="D116" s="390" t="s">
        <v>451</v>
      </c>
      <c r="E116" s="367" t="s">
        <v>452</v>
      </c>
      <c r="F116" s="366" t="s">
        <v>133</v>
      </c>
      <c r="G116" s="368">
        <v>1</v>
      </c>
      <c r="H116" s="369"/>
      <c r="I116" s="369">
        <f t="shared" si="8"/>
        <v>0</v>
      </c>
      <c r="J116" s="370">
        <v>0</v>
      </c>
      <c r="K116" s="368">
        <f t="shared" si="9"/>
        <v>0</v>
      </c>
      <c r="L116" s="370">
        <v>0</v>
      </c>
      <c r="M116" s="368">
        <f t="shared" si="10"/>
        <v>0</v>
      </c>
      <c r="N116" s="371">
        <v>21</v>
      </c>
      <c r="O116" s="157"/>
      <c r="P116" s="158"/>
    </row>
    <row r="117" spans="1:16" s="14" customFormat="1" ht="13.5" customHeight="1">
      <c r="A117" s="391">
        <v>95</v>
      </c>
      <c r="B117" s="316" t="s">
        <v>105</v>
      </c>
      <c r="C117" s="316" t="s">
        <v>455</v>
      </c>
      <c r="D117" s="389" t="s">
        <v>255</v>
      </c>
      <c r="E117" s="365" t="s">
        <v>256</v>
      </c>
      <c r="F117" s="316" t="s">
        <v>109</v>
      </c>
      <c r="G117" s="317">
        <v>2</v>
      </c>
      <c r="H117" s="318"/>
      <c r="I117" s="318">
        <f t="shared" si="8"/>
        <v>0</v>
      </c>
      <c r="J117" s="319">
        <v>0.00293</v>
      </c>
      <c r="K117" s="317">
        <f t="shared" si="9"/>
        <v>0.00586</v>
      </c>
      <c r="L117" s="319">
        <v>0</v>
      </c>
      <c r="M117" s="317">
        <f t="shared" si="10"/>
        <v>0</v>
      </c>
      <c r="N117" s="320">
        <v>21</v>
      </c>
      <c r="O117" s="157"/>
      <c r="P117" s="158"/>
    </row>
    <row r="118" spans="1:16" s="14" customFormat="1" ht="13.5" customHeight="1">
      <c r="A118" s="391">
        <v>96</v>
      </c>
      <c r="B118" s="366" t="s">
        <v>128</v>
      </c>
      <c r="C118" s="366" t="s">
        <v>456</v>
      </c>
      <c r="D118" s="390" t="s">
        <v>453</v>
      </c>
      <c r="E118" s="367" t="s">
        <v>454</v>
      </c>
      <c r="F118" s="366" t="s">
        <v>133</v>
      </c>
      <c r="G118" s="368">
        <v>2</v>
      </c>
      <c r="H118" s="369"/>
      <c r="I118" s="369">
        <f t="shared" si="8"/>
        <v>0</v>
      </c>
      <c r="J118" s="370">
        <v>0</v>
      </c>
      <c r="K118" s="368">
        <f t="shared" si="9"/>
        <v>0</v>
      </c>
      <c r="L118" s="370">
        <v>0</v>
      </c>
      <c r="M118" s="368">
        <f t="shared" si="10"/>
        <v>0</v>
      </c>
      <c r="N118" s="371">
        <v>21</v>
      </c>
      <c r="O118" s="157"/>
      <c r="P118" s="158"/>
    </row>
    <row r="119" spans="1:16" s="14" customFormat="1" ht="13.5" customHeight="1">
      <c r="A119" s="391">
        <v>97</v>
      </c>
      <c r="B119" s="330" t="s">
        <v>105</v>
      </c>
      <c r="C119" s="330" t="s">
        <v>106</v>
      </c>
      <c r="D119" s="359">
        <v>998273102</v>
      </c>
      <c r="E119" s="333" t="s">
        <v>364</v>
      </c>
      <c r="F119" s="334" t="s">
        <v>129</v>
      </c>
      <c r="G119" s="364">
        <v>24.797</v>
      </c>
      <c r="H119" s="336"/>
      <c r="I119" s="341">
        <f>ROUND(G119*H119,2)</f>
        <v>0</v>
      </c>
      <c r="J119" s="324"/>
      <c r="K119" s="323"/>
      <c r="L119" s="324"/>
      <c r="M119" s="323"/>
      <c r="N119" s="343">
        <v>21</v>
      </c>
      <c r="O119" s="157"/>
      <c r="P119" s="158"/>
    </row>
    <row r="120" spans="1:16" s="14" customFormat="1" ht="13.5" customHeight="1">
      <c r="A120" s="330"/>
      <c r="B120" s="312" t="s">
        <v>59</v>
      </c>
      <c r="C120" s="311"/>
      <c r="D120" s="313">
        <v>87</v>
      </c>
      <c r="E120" s="313" t="s">
        <v>260</v>
      </c>
      <c r="F120" s="311"/>
      <c r="G120" s="311"/>
      <c r="H120" s="311"/>
      <c r="I120" s="314">
        <f>SUM(I121:I165)</f>
        <v>0</v>
      </c>
      <c r="J120" s="324"/>
      <c r="K120" s="323"/>
      <c r="L120" s="324"/>
      <c r="M120" s="323"/>
      <c r="N120" s="343"/>
      <c r="O120" s="157"/>
      <c r="P120" s="158"/>
    </row>
    <row r="121" spans="1:16" s="14" customFormat="1" ht="27.75" customHeight="1">
      <c r="A121" s="391">
        <v>98</v>
      </c>
      <c r="B121" s="330" t="s">
        <v>105</v>
      </c>
      <c r="C121" s="330" t="s">
        <v>106</v>
      </c>
      <c r="D121" s="359" t="s">
        <v>479</v>
      </c>
      <c r="E121" s="363" t="s">
        <v>480</v>
      </c>
      <c r="F121" s="334" t="s">
        <v>112</v>
      </c>
      <c r="G121" s="335">
        <v>20</v>
      </c>
      <c r="H121" s="336"/>
      <c r="I121" s="341">
        <f>ROUND(G121*H121,2)</f>
        <v>0</v>
      </c>
      <c r="J121" s="324"/>
      <c r="K121" s="323"/>
      <c r="L121" s="324"/>
      <c r="M121" s="323"/>
      <c r="N121" s="343">
        <v>21</v>
      </c>
      <c r="O121" s="157"/>
      <c r="P121" s="158"/>
    </row>
    <row r="122" spans="1:16" s="14" customFormat="1" ht="13.5" customHeight="1">
      <c r="A122" s="391">
        <v>99</v>
      </c>
      <c r="B122" s="366" t="s">
        <v>128</v>
      </c>
      <c r="C122" s="366" t="s">
        <v>456</v>
      </c>
      <c r="D122" s="390">
        <v>286131100</v>
      </c>
      <c r="E122" s="394" t="s">
        <v>481</v>
      </c>
      <c r="F122" s="366" t="s">
        <v>112</v>
      </c>
      <c r="G122" s="368">
        <v>20</v>
      </c>
      <c r="H122" s="369"/>
      <c r="I122" s="369">
        <f>ROUND(G122*H122,2)</f>
        <v>0</v>
      </c>
      <c r="J122" s="370">
        <v>0</v>
      </c>
      <c r="K122" s="368">
        <f>G122*J122</f>
        <v>0</v>
      </c>
      <c r="L122" s="370">
        <v>0</v>
      </c>
      <c r="M122" s="368">
        <f>G122*L122</f>
        <v>0</v>
      </c>
      <c r="N122" s="371">
        <v>21</v>
      </c>
      <c r="O122" s="157"/>
      <c r="P122" s="158"/>
    </row>
    <row r="123" spans="1:16" s="14" customFormat="1" ht="13.5" customHeight="1">
      <c r="A123" s="330">
        <v>100</v>
      </c>
      <c r="B123" s="330" t="s">
        <v>105</v>
      </c>
      <c r="C123" s="330" t="s">
        <v>106</v>
      </c>
      <c r="D123" s="359">
        <v>871.1</v>
      </c>
      <c r="E123" s="363" t="s">
        <v>365</v>
      </c>
      <c r="F123" s="334" t="s">
        <v>112</v>
      </c>
      <c r="G123" s="335">
        <v>50</v>
      </c>
      <c r="H123" s="336"/>
      <c r="I123" s="341">
        <f t="shared" si="8"/>
        <v>0</v>
      </c>
      <c r="J123" s="324"/>
      <c r="K123" s="323"/>
      <c r="L123" s="324"/>
      <c r="M123" s="323"/>
      <c r="N123" s="343">
        <v>21</v>
      </c>
      <c r="O123" s="157"/>
      <c r="P123" s="158"/>
    </row>
    <row r="124" spans="1:16" s="14" customFormat="1" ht="25.5" customHeight="1">
      <c r="A124" s="330">
        <v>101</v>
      </c>
      <c r="B124" s="330" t="s">
        <v>105</v>
      </c>
      <c r="C124" s="330" t="s">
        <v>106</v>
      </c>
      <c r="D124" s="359" t="s">
        <v>261</v>
      </c>
      <c r="E124" s="363" t="s">
        <v>262</v>
      </c>
      <c r="F124" s="334" t="s">
        <v>112</v>
      </c>
      <c r="G124" s="335">
        <v>500</v>
      </c>
      <c r="H124" s="336"/>
      <c r="I124" s="341">
        <f t="shared" si="8"/>
        <v>0</v>
      </c>
      <c r="J124" s="324"/>
      <c r="K124" s="323"/>
      <c r="L124" s="324"/>
      <c r="M124" s="323"/>
      <c r="N124" s="343">
        <v>21</v>
      </c>
      <c r="O124" s="157"/>
      <c r="P124" s="158"/>
    </row>
    <row r="125" spans="1:16" s="14" customFormat="1" ht="13.5" customHeight="1">
      <c r="A125" s="330"/>
      <c r="B125" s="330"/>
      <c r="C125" s="330"/>
      <c r="D125" s="359"/>
      <c r="E125" s="395" t="s">
        <v>263</v>
      </c>
      <c r="F125" s="334"/>
      <c r="G125" s="332"/>
      <c r="H125" s="332"/>
      <c r="I125" s="341"/>
      <c r="J125" s="324"/>
      <c r="K125" s="323"/>
      <c r="L125" s="324"/>
      <c r="M125" s="323"/>
      <c r="N125" s="343"/>
      <c r="O125" s="157"/>
      <c r="P125" s="158"/>
    </row>
    <row r="126" spans="1:16" s="14" customFormat="1" ht="13.5" customHeight="1">
      <c r="A126" s="330">
        <v>102</v>
      </c>
      <c r="B126" s="330" t="s">
        <v>105</v>
      </c>
      <c r="C126" s="330" t="s">
        <v>106</v>
      </c>
      <c r="D126" s="359">
        <v>871.2</v>
      </c>
      <c r="E126" s="363" t="s">
        <v>366</v>
      </c>
      <c r="F126" s="334" t="s">
        <v>112</v>
      </c>
      <c r="G126" s="335">
        <v>500</v>
      </c>
      <c r="H126" s="336"/>
      <c r="I126" s="341">
        <f t="shared" si="8"/>
        <v>0</v>
      </c>
      <c r="J126" s="324"/>
      <c r="K126" s="323"/>
      <c r="L126" s="324"/>
      <c r="M126" s="323"/>
      <c r="N126" s="343">
        <v>21</v>
      </c>
      <c r="O126" s="157"/>
      <c r="P126" s="158"/>
    </row>
    <row r="127" spans="1:16" s="14" customFormat="1" ht="13.5" customHeight="1">
      <c r="A127" s="330"/>
      <c r="B127" s="330"/>
      <c r="C127" s="330"/>
      <c r="D127" s="359"/>
      <c r="E127" s="395" t="s">
        <v>263</v>
      </c>
      <c r="F127" s="334"/>
      <c r="G127" s="332"/>
      <c r="H127" s="332"/>
      <c r="I127" s="341"/>
      <c r="J127" s="324"/>
      <c r="K127" s="323"/>
      <c r="L127" s="324"/>
      <c r="M127" s="323"/>
      <c r="N127" s="343"/>
      <c r="O127" s="157"/>
      <c r="P127" s="158"/>
    </row>
    <row r="128" spans="1:16" s="14" customFormat="1" ht="25.5" customHeight="1">
      <c r="A128" s="330">
        <v>103</v>
      </c>
      <c r="B128" s="330" t="s">
        <v>105</v>
      </c>
      <c r="C128" s="330" t="s">
        <v>106</v>
      </c>
      <c r="D128" s="359">
        <v>871.3</v>
      </c>
      <c r="E128" s="363" t="s">
        <v>368</v>
      </c>
      <c r="F128" s="334" t="s">
        <v>112</v>
      </c>
      <c r="G128" s="335">
        <v>1250</v>
      </c>
      <c r="H128" s="336"/>
      <c r="I128" s="341">
        <f aca="true" t="shared" si="11" ref="I128:I171">ROUND(G128*H128,2)</f>
        <v>0</v>
      </c>
      <c r="J128" s="324"/>
      <c r="K128" s="323"/>
      <c r="L128" s="324"/>
      <c r="M128" s="323"/>
      <c r="N128" s="343">
        <v>21</v>
      </c>
      <c r="O128" s="157"/>
      <c r="P128" s="158"/>
    </row>
    <row r="129" spans="1:16" s="14" customFormat="1" ht="13.5" customHeight="1">
      <c r="A129" s="330">
        <v>104</v>
      </c>
      <c r="B129" s="330" t="s">
        <v>128</v>
      </c>
      <c r="C129" s="330" t="s">
        <v>456</v>
      </c>
      <c r="D129" s="359">
        <v>286131130</v>
      </c>
      <c r="E129" s="363" t="s">
        <v>369</v>
      </c>
      <c r="F129" s="334" t="s">
        <v>112</v>
      </c>
      <c r="G129" s="335">
        <v>500</v>
      </c>
      <c r="H129" s="336"/>
      <c r="I129" s="341">
        <f t="shared" si="11"/>
        <v>0</v>
      </c>
      <c r="J129" s="324"/>
      <c r="K129" s="323"/>
      <c r="L129" s="324"/>
      <c r="M129" s="323"/>
      <c r="N129" s="343">
        <v>21</v>
      </c>
      <c r="O129" s="157"/>
      <c r="P129" s="158"/>
    </row>
    <row r="130" spans="1:16" s="14" customFormat="1" ht="13.5" customHeight="1">
      <c r="A130" s="330"/>
      <c r="B130" s="330"/>
      <c r="C130" s="330"/>
      <c r="D130" s="359"/>
      <c r="E130" s="395" t="s">
        <v>263</v>
      </c>
      <c r="F130" s="334"/>
      <c r="G130" s="332"/>
      <c r="H130" s="332"/>
      <c r="I130" s="341"/>
      <c r="J130" s="324"/>
      <c r="K130" s="323"/>
      <c r="L130" s="324"/>
      <c r="M130" s="323"/>
      <c r="N130" s="343"/>
      <c r="O130" s="157"/>
      <c r="P130" s="158"/>
    </row>
    <row r="131" spans="1:16" s="14" customFormat="1" ht="25.5" customHeight="1">
      <c r="A131" s="404">
        <v>105</v>
      </c>
      <c r="B131" s="404" t="s">
        <v>105</v>
      </c>
      <c r="C131" s="404" t="s">
        <v>106</v>
      </c>
      <c r="D131" s="405" t="s">
        <v>134</v>
      </c>
      <c r="E131" s="406" t="s">
        <v>264</v>
      </c>
      <c r="F131" s="407" t="s">
        <v>109</v>
      </c>
      <c r="G131" s="408">
        <v>70</v>
      </c>
      <c r="H131" s="409"/>
      <c r="I131" s="410">
        <f t="shared" si="11"/>
        <v>0</v>
      </c>
      <c r="J131" s="411"/>
      <c r="K131" s="412"/>
      <c r="L131" s="411"/>
      <c r="M131" s="412"/>
      <c r="N131" s="413">
        <v>21</v>
      </c>
      <c r="O131" s="157"/>
      <c r="P131" s="158"/>
    </row>
    <row r="132" spans="1:16" s="14" customFormat="1" ht="13.5" customHeight="1">
      <c r="A132" s="330"/>
      <c r="B132" s="330"/>
      <c r="C132" s="330"/>
      <c r="D132" s="359"/>
      <c r="E132" s="395" t="s">
        <v>263</v>
      </c>
      <c r="F132" s="334"/>
      <c r="G132" s="332"/>
      <c r="H132" s="332"/>
      <c r="I132" s="341"/>
      <c r="J132" s="324"/>
      <c r="K132" s="323"/>
      <c r="L132" s="324"/>
      <c r="M132" s="323"/>
      <c r="N132" s="343"/>
      <c r="O132" s="157"/>
      <c r="P132" s="158"/>
    </row>
    <row r="133" spans="1:16" s="14" customFormat="1" ht="25.5" customHeight="1">
      <c r="A133" s="330">
        <v>106</v>
      </c>
      <c r="B133" s="330" t="s">
        <v>105</v>
      </c>
      <c r="C133" s="330" t="s">
        <v>106</v>
      </c>
      <c r="D133" s="359" t="s">
        <v>265</v>
      </c>
      <c r="E133" s="363" t="s">
        <v>266</v>
      </c>
      <c r="F133" s="334" t="s">
        <v>109</v>
      </c>
      <c r="G133" s="335">
        <v>52</v>
      </c>
      <c r="H133" s="336"/>
      <c r="I133" s="341">
        <f t="shared" si="11"/>
        <v>0</v>
      </c>
      <c r="J133" s="324"/>
      <c r="K133" s="323"/>
      <c r="L133" s="324"/>
      <c r="M133" s="323"/>
      <c r="N133" s="343">
        <v>21</v>
      </c>
      <c r="O133" s="157"/>
      <c r="P133" s="158"/>
    </row>
    <row r="134" spans="1:16" s="14" customFormat="1" ht="13.5" customHeight="1">
      <c r="A134" s="330"/>
      <c r="B134" s="330"/>
      <c r="C134" s="330"/>
      <c r="D134" s="359"/>
      <c r="E134" s="395" t="s">
        <v>263</v>
      </c>
      <c r="F134" s="334"/>
      <c r="G134" s="332"/>
      <c r="H134" s="332"/>
      <c r="I134" s="341"/>
      <c r="J134" s="324"/>
      <c r="K134" s="323"/>
      <c r="L134" s="324"/>
      <c r="M134" s="323"/>
      <c r="N134" s="343"/>
      <c r="O134" s="157"/>
      <c r="P134" s="158"/>
    </row>
    <row r="135" spans="1:16" s="14" customFormat="1" ht="25.5" customHeight="1">
      <c r="A135" s="330">
        <v>107</v>
      </c>
      <c r="B135" s="330" t="s">
        <v>105</v>
      </c>
      <c r="C135" s="330" t="s">
        <v>106</v>
      </c>
      <c r="D135" s="359" t="s">
        <v>267</v>
      </c>
      <c r="E135" s="363" t="s">
        <v>268</v>
      </c>
      <c r="F135" s="334" t="s">
        <v>109</v>
      </c>
      <c r="G135" s="335">
        <v>17</v>
      </c>
      <c r="H135" s="336"/>
      <c r="I135" s="341">
        <f t="shared" si="11"/>
        <v>0</v>
      </c>
      <c r="J135" s="324"/>
      <c r="K135" s="323"/>
      <c r="L135" s="324"/>
      <c r="M135" s="323"/>
      <c r="N135" s="343">
        <v>21</v>
      </c>
      <c r="O135" s="157"/>
      <c r="P135" s="158"/>
    </row>
    <row r="136" spans="1:16" s="14" customFormat="1" ht="25.5" customHeight="1">
      <c r="A136" s="330">
        <v>108</v>
      </c>
      <c r="B136" s="330" t="s">
        <v>105</v>
      </c>
      <c r="C136" s="330" t="s">
        <v>106</v>
      </c>
      <c r="D136" s="359" t="s">
        <v>269</v>
      </c>
      <c r="E136" s="363" t="s">
        <v>270</v>
      </c>
      <c r="F136" s="334" t="s">
        <v>109</v>
      </c>
      <c r="G136" s="335">
        <v>2</v>
      </c>
      <c r="H136" s="336"/>
      <c r="I136" s="341">
        <f t="shared" si="11"/>
        <v>0</v>
      </c>
      <c r="J136" s="324"/>
      <c r="K136" s="323"/>
      <c r="L136" s="324"/>
      <c r="M136" s="323"/>
      <c r="N136" s="343">
        <v>21</v>
      </c>
      <c r="O136" s="157"/>
      <c r="P136" s="158"/>
    </row>
    <row r="137" spans="1:16" s="14" customFormat="1" ht="13.5" customHeight="1">
      <c r="A137" s="330"/>
      <c r="B137" s="330"/>
      <c r="C137" s="330"/>
      <c r="D137" s="359"/>
      <c r="E137" s="395" t="s">
        <v>263</v>
      </c>
      <c r="F137" s="334"/>
      <c r="G137" s="332"/>
      <c r="H137" s="332"/>
      <c r="I137" s="341"/>
      <c r="J137" s="324"/>
      <c r="K137" s="323"/>
      <c r="L137" s="324"/>
      <c r="M137" s="323"/>
      <c r="N137" s="343"/>
      <c r="O137" s="157"/>
      <c r="P137" s="158"/>
    </row>
    <row r="138" spans="1:16" s="14" customFormat="1" ht="13.5" customHeight="1">
      <c r="A138" s="330">
        <v>109</v>
      </c>
      <c r="B138" s="330" t="s">
        <v>105</v>
      </c>
      <c r="C138" s="330" t="s">
        <v>106</v>
      </c>
      <c r="D138" s="359" t="s">
        <v>482</v>
      </c>
      <c r="E138" s="363" t="s">
        <v>483</v>
      </c>
      <c r="F138" s="334" t="s">
        <v>133</v>
      </c>
      <c r="G138" s="335">
        <v>20</v>
      </c>
      <c r="H138" s="336"/>
      <c r="I138" s="341">
        <f>ROUND(G138*H138,2)</f>
        <v>0</v>
      </c>
      <c r="J138" s="324"/>
      <c r="K138" s="323"/>
      <c r="L138" s="324"/>
      <c r="M138" s="323"/>
      <c r="N138" s="343">
        <v>21</v>
      </c>
      <c r="O138" s="157"/>
      <c r="P138" s="158"/>
    </row>
    <row r="139" spans="1:16" s="14" customFormat="1" ht="13.5" customHeight="1">
      <c r="A139" s="330">
        <v>110</v>
      </c>
      <c r="B139" s="330" t="s">
        <v>105</v>
      </c>
      <c r="C139" s="330" t="s">
        <v>106</v>
      </c>
      <c r="D139" s="359" t="s">
        <v>484</v>
      </c>
      <c r="E139" s="363" t="s">
        <v>485</v>
      </c>
      <c r="F139" s="334" t="s">
        <v>133</v>
      </c>
      <c r="G139" s="335">
        <v>1</v>
      </c>
      <c r="H139" s="336"/>
      <c r="I139" s="341">
        <f>ROUND(G139*H139,2)</f>
        <v>0</v>
      </c>
      <c r="J139" s="324"/>
      <c r="K139" s="323"/>
      <c r="L139" s="324"/>
      <c r="M139" s="323"/>
      <c r="N139" s="343">
        <v>21</v>
      </c>
      <c r="O139" s="157"/>
      <c r="P139" s="158"/>
    </row>
    <row r="140" spans="1:16" s="14" customFormat="1" ht="13.5" customHeight="1">
      <c r="A140" s="330">
        <v>111</v>
      </c>
      <c r="B140" s="330" t="s">
        <v>105</v>
      </c>
      <c r="C140" s="330" t="s">
        <v>106</v>
      </c>
      <c r="D140" s="359" t="s">
        <v>484</v>
      </c>
      <c r="E140" s="363" t="s">
        <v>486</v>
      </c>
      <c r="F140" s="334" t="s">
        <v>133</v>
      </c>
      <c r="G140" s="335">
        <v>1</v>
      </c>
      <c r="H140" s="336"/>
      <c r="I140" s="341">
        <f>ROUND(G140*H140,2)</f>
        <v>0</v>
      </c>
      <c r="J140" s="324"/>
      <c r="K140" s="323"/>
      <c r="L140" s="324"/>
      <c r="M140" s="323"/>
      <c r="N140" s="343">
        <v>21</v>
      </c>
      <c r="O140" s="157"/>
      <c r="P140" s="158"/>
    </row>
    <row r="141" spans="1:16" s="14" customFormat="1" ht="13.5" customHeight="1">
      <c r="A141" s="330">
        <v>112</v>
      </c>
      <c r="B141" s="330" t="s">
        <v>128</v>
      </c>
      <c r="C141" s="330" t="s">
        <v>259</v>
      </c>
      <c r="D141" s="359" t="s">
        <v>271</v>
      </c>
      <c r="E141" s="363" t="s">
        <v>272</v>
      </c>
      <c r="F141" s="334" t="s">
        <v>109</v>
      </c>
      <c r="G141" s="335">
        <v>1</v>
      </c>
      <c r="H141" s="336"/>
      <c r="I141" s="341">
        <f t="shared" si="11"/>
        <v>0</v>
      </c>
      <c r="J141" s="324"/>
      <c r="K141" s="323"/>
      <c r="L141" s="324"/>
      <c r="M141" s="323"/>
      <c r="N141" s="343">
        <v>21</v>
      </c>
      <c r="O141" s="157"/>
      <c r="P141" s="158"/>
    </row>
    <row r="142" spans="1:16" s="14" customFormat="1" ht="13.5" customHeight="1">
      <c r="A142" s="330"/>
      <c r="B142" s="330"/>
      <c r="C142" s="330"/>
      <c r="D142" s="359"/>
      <c r="E142" s="395" t="s">
        <v>263</v>
      </c>
      <c r="F142" s="334"/>
      <c r="G142" s="332"/>
      <c r="H142" s="332"/>
      <c r="I142" s="341"/>
      <c r="J142" s="324"/>
      <c r="K142" s="323"/>
      <c r="L142" s="324"/>
      <c r="M142" s="323"/>
      <c r="N142" s="343"/>
      <c r="O142" s="157"/>
      <c r="P142" s="158"/>
    </row>
    <row r="143" spans="1:16" s="14" customFormat="1" ht="13.5" customHeight="1">
      <c r="A143" s="330">
        <v>113</v>
      </c>
      <c r="B143" s="330" t="s">
        <v>128</v>
      </c>
      <c r="C143" s="330" t="s">
        <v>259</v>
      </c>
      <c r="D143" s="359" t="s">
        <v>273</v>
      </c>
      <c r="E143" s="363" t="s">
        <v>274</v>
      </c>
      <c r="F143" s="334" t="s">
        <v>109</v>
      </c>
      <c r="G143" s="335">
        <v>8</v>
      </c>
      <c r="H143" s="336"/>
      <c r="I143" s="341">
        <f t="shared" si="11"/>
        <v>0</v>
      </c>
      <c r="J143" s="324"/>
      <c r="K143" s="323"/>
      <c r="L143" s="324"/>
      <c r="M143" s="323"/>
      <c r="N143" s="343">
        <v>21</v>
      </c>
      <c r="O143" s="157"/>
      <c r="P143" s="158"/>
    </row>
    <row r="144" spans="1:16" s="14" customFormat="1" ht="13.5" customHeight="1">
      <c r="A144" s="330"/>
      <c r="B144" s="330"/>
      <c r="C144" s="330"/>
      <c r="D144" s="359"/>
      <c r="E144" s="395" t="s">
        <v>263</v>
      </c>
      <c r="F144" s="334"/>
      <c r="G144" s="332"/>
      <c r="H144" s="332"/>
      <c r="I144" s="341"/>
      <c r="J144" s="324"/>
      <c r="K144" s="323"/>
      <c r="L144" s="324"/>
      <c r="M144" s="323"/>
      <c r="N144" s="343"/>
      <c r="O144" s="157"/>
      <c r="P144" s="158"/>
    </row>
    <row r="145" spans="1:16" s="14" customFormat="1" ht="13.5" customHeight="1">
      <c r="A145" s="330">
        <v>114</v>
      </c>
      <c r="B145" s="330" t="s">
        <v>128</v>
      </c>
      <c r="C145" s="330" t="s">
        <v>259</v>
      </c>
      <c r="D145" s="359" t="s">
        <v>271</v>
      </c>
      <c r="E145" s="363" t="s">
        <v>275</v>
      </c>
      <c r="F145" s="334" t="s">
        <v>109</v>
      </c>
      <c r="G145" s="335">
        <v>12</v>
      </c>
      <c r="H145" s="336"/>
      <c r="I145" s="341">
        <f t="shared" si="11"/>
        <v>0</v>
      </c>
      <c r="J145" s="324"/>
      <c r="K145" s="323"/>
      <c r="L145" s="324"/>
      <c r="M145" s="323"/>
      <c r="N145" s="343">
        <v>21</v>
      </c>
      <c r="O145" s="157"/>
      <c r="P145" s="158"/>
    </row>
    <row r="146" spans="1:16" s="14" customFormat="1" ht="13.5" customHeight="1">
      <c r="A146" s="330"/>
      <c r="B146" s="330"/>
      <c r="C146" s="330"/>
      <c r="D146" s="359"/>
      <c r="E146" s="395" t="s">
        <v>263</v>
      </c>
      <c r="F146" s="334"/>
      <c r="G146" s="332"/>
      <c r="H146" s="332"/>
      <c r="I146" s="341"/>
      <c r="J146" s="324"/>
      <c r="K146" s="323"/>
      <c r="L146" s="324"/>
      <c r="M146" s="323"/>
      <c r="N146" s="343"/>
      <c r="O146" s="157"/>
      <c r="P146" s="158"/>
    </row>
    <row r="147" spans="1:16" s="14" customFormat="1" ht="13.5" customHeight="1">
      <c r="A147" s="330">
        <v>115</v>
      </c>
      <c r="B147" s="330" t="s">
        <v>128</v>
      </c>
      <c r="C147" s="330" t="s">
        <v>259</v>
      </c>
      <c r="D147" s="359" t="s">
        <v>273</v>
      </c>
      <c r="E147" s="363" t="s">
        <v>276</v>
      </c>
      <c r="F147" s="334" t="s">
        <v>109</v>
      </c>
      <c r="G147" s="335">
        <v>9</v>
      </c>
      <c r="H147" s="336"/>
      <c r="I147" s="341">
        <f t="shared" si="11"/>
        <v>0</v>
      </c>
      <c r="J147" s="324"/>
      <c r="K147" s="323"/>
      <c r="L147" s="324"/>
      <c r="M147" s="323"/>
      <c r="N147" s="343">
        <v>21</v>
      </c>
      <c r="O147" s="157"/>
      <c r="P147" s="158"/>
    </row>
    <row r="148" spans="1:16" s="14" customFormat="1" ht="13.5" customHeight="1">
      <c r="A148" s="330"/>
      <c r="B148" s="330"/>
      <c r="C148" s="330"/>
      <c r="D148" s="359"/>
      <c r="E148" s="395" t="s">
        <v>263</v>
      </c>
      <c r="F148" s="334"/>
      <c r="G148" s="332"/>
      <c r="H148" s="332"/>
      <c r="I148" s="341"/>
      <c r="J148" s="324"/>
      <c r="K148" s="323"/>
      <c r="L148" s="324"/>
      <c r="M148" s="323"/>
      <c r="N148" s="343"/>
      <c r="O148" s="157"/>
      <c r="P148" s="158"/>
    </row>
    <row r="149" spans="1:16" s="14" customFormat="1" ht="13.5" customHeight="1">
      <c r="A149" s="330">
        <v>116</v>
      </c>
      <c r="B149" s="330" t="s">
        <v>128</v>
      </c>
      <c r="C149" s="330" t="s">
        <v>259</v>
      </c>
      <c r="D149" s="359" t="s">
        <v>277</v>
      </c>
      <c r="E149" s="363" t="s">
        <v>278</v>
      </c>
      <c r="F149" s="334" t="s">
        <v>109</v>
      </c>
      <c r="G149" s="335">
        <v>1</v>
      </c>
      <c r="H149" s="336"/>
      <c r="I149" s="341">
        <f t="shared" si="11"/>
        <v>0</v>
      </c>
      <c r="J149" s="324"/>
      <c r="K149" s="323"/>
      <c r="L149" s="324"/>
      <c r="M149" s="323"/>
      <c r="N149" s="343">
        <v>21</v>
      </c>
      <c r="O149" s="157"/>
      <c r="P149" s="158"/>
    </row>
    <row r="150" spans="1:16" s="14" customFormat="1" ht="13.5" customHeight="1">
      <c r="A150" s="330"/>
      <c r="B150" s="330"/>
      <c r="C150" s="330"/>
      <c r="D150" s="359"/>
      <c r="E150" s="395" t="s">
        <v>263</v>
      </c>
      <c r="F150" s="334"/>
      <c r="G150" s="332"/>
      <c r="H150" s="332"/>
      <c r="I150" s="341"/>
      <c r="J150" s="324"/>
      <c r="K150" s="323"/>
      <c r="L150" s="324"/>
      <c r="M150" s="323"/>
      <c r="N150" s="343"/>
      <c r="O150" s="157"/>
      <c r="P150" s="158"/>
    </row>
    <row r="151" spans="1:16" s="14" customFormat="1" ht="13.5" customHeight="1">
      <c r="A151" s="330">
        <v>117</v>
      </c>
      <c r="B151" s="330" t="s">
        <v>128</v>
      </c>
      <c r="C151" s="330" t="s">
        <v>259</v>
      </c>
      <c r="D151" s="359" t="s">
        <v>279</v>
      </c>
      <c r="E151" s="363" t="s">
        <v>280</v>
      </c>
      <c r="F151" s="334" t="s">
        <v>109</v>
      </c>
      <c r="G151" s="335">
        <v>20</v>
      </c>
      <c r="H151" s="336"/>
      <c r="I151" s="341">
        <f t="shared" si="11"/>
        <v>0</v>
      </c>
      <c r="J151" s="324"/>
      <c r="K151" s="323"/>
      <c r="L151" s="324"/>
      <c r="M151" s="323"/>
      <c r="N151" s="343">
        <v>21</v>
      </c>
      <c r="O151" s="157"/>
      <c r="P151" s="158"/>
    </row>
    <row r="152" spans="1:16" s="14" customFormat="1" ht="13.5" customHeight="1">
      <c r="A152" s="330"/>
      <c r="B152" s="330"/>
      <c r="C152" s="330"/>
      <c r="D152" s="359"/>
      <c r="E152" s="395" t="s">
        <v>263</v>
      </c>
      <c r="F152" s="334"/>
      <c r="G152" s="332"/>
      <c r="H152" s="332"/>
      <c r="I152" s="341"/>
      <c r="J152" s="324"/>
      <c r="K152" s="323"/>
      <c r="L152" s="324"/>
      <c r="M152" s="323"/>
      <c r="N152" s="343"/>
      <c r="O152" s="157"/>
      <c r="P152" s="158"/>
    </row>
    <row r="153" spans="1:16" s="14" customFormat="1" ht="13.5" customHeight="1">
      <c r="A153" s="330">
        <v>118</v>
      </c>
      <c r="B153" s="330" t="s">
        <v>128</v>
      </c>
      <c r="C153" s="330" t="s">
        <v>259</v>
      </c>
      <c r="D153" s="359" t="s">
        <v>281</v>
      </c>
      <c r="E153" s="363" t="s">
        <v>282</v>
      </c>
      <c r="F153" s="334" t="s">
        <v>109</v>
      </c>
      <c r="G153" s="335">
        <v>20</v>
      </c>
      <c r="H153" s="336"/>
      <c r="I153" s="341">
        <f t="shared" si="11"/>
        <v>0</v>
      </c>
      <c r="J153" s="324"/>
      <c r="K153" s="323"/>
      <c r="L153" s="324"/>
      <c r="M153" s="323"/>
      <c r="N153" s="343">
        <v>21</v>
      </c>
      <c r="O153" s="157"/>
      <c r="P153" s="158"/>
    </row>
    <row r="154" spans="1:16" s="14" customFormat="1" ht="13.5" customHeight="1">
      <c r="A154" s="330"/>
      <c r="B154" s="330"/>
      <c r="C154" s="330"/>
      <c r="D154" s="359"/>
      <c r="E154" s="395" t="s">
        <v>263</v>
      </c>
      <c r="F154" s="334"/>
      <c r="G154" s="332"/>
      <c r="H154" s="332"/>
      <c r="I154" s="341"/>
      <c r="J154" s="324"/>
      <c r="K154" s="323"/>
      <c r="L154" s="324"/>
      <c r="M154" s="323"/>
      <c r="N154" s="343"/>
      <c r="O154" s="157"/>
      <c r="P154" s="158"/>
    </row>
    <row r="155" spans="1:16" s="14" customFormat="1" ht="13.5" customHeight="1">
      <c r="A155" s="330">
        <v>119</v>
      </c>
      <c r="B155" s="330" t="s">
        <v>128</v>
      </c>
      <c r="C155" s="330" t="s">
        <v>259</v>
      </c>
      <c r="D155" s="359" t="s">
        <v>283</v>
      </c>
      <c r="E155" s="363" t="s">
        <v>284</v>
      </c>
      <c r="F155" s="334" t="s">
        <v>109</v>
      </c>
      <c r="G155" s="335">
        <v>20</v>
      </c>
      <c r="H155" s="336"/>
      <c r="I155" s="341">
        <f t="shared" si="11"/>
        <v>0</v>
      </c>
      <c r="J155" s="324"/>
      <c r="K155" s="323"/>
      <c r="L155" s="324"/>
      <c r="M155" s="323"/>
      <c r="N155" s="343">
        <v>21</v>
      </c>
      <c r="O155" s="157"/>
      <c r="P155" s="158"/>
    </row>
    <row r="156" spans="1:16" s="14" customFormat="1" ht="13.5" customHeight="1">
      <c r="A156" s="330"/>
      <c r="B156" s="330"/>
      <c r="C156" s="330"/>
      <c r="D156" s="359"/>
      <c r="E156" s="395" t="s">
        <v>263</v>
      </c>
      <c r="F156" s="334"/>
      <c r="G156" s="332"/>
      <c r="H156" s="332"/>
      <c r="I156" s="341"/>
      <c r="J156" s="324"/>
      <c r="K156" s="323"/>
      <c r="L156" s="324"/>
      <c r="M156" s="323"/>
      <c r="N156" s="343"/>
      <c r="O156" s="157"/>
      <c r="P156" s="158"/>
    </row>
    <row r="157" spans="1:16" s="14" customFormat="1" ht="13.5" customHeight="1">
      <c r="A157" s="330">
        <v>120</v>
      </c>
      <c r="B157" s="330" t="s">
        <v>128</v>
      </c>
      <c r="C157" s="330" t="s">
        <v>259</v>
      </c>
      <c r="D157" s="359" t="s">
        <v>285</v>
      </c>
      <c r="E157" s="363" t="s">
        <v>286</v>
      </c>
      <c r="F157" s="334" t="s">
        <v>109</v>
      </c>
      <c r="G157" s="335">
        <v>20</v>
      </c>
      <c r="H157" s="336"/>
      <c r="I157" s="341">
        <f t="shared" si="11"/>
        <v>0</v>
      </c>
      <c r="J157" s="324"/>
      <c r="K157" s="323"/>
      <c r="L157" s="324"/>
      <c r="M157" s="323"/>
      <c r="N157" s="343">
        <v>21</v>
      </c>
      <c r="O157" s="157"/>
      <c r="P157" s="158"/>
    </row>
    <row r="158" spans="1:16" s="14" customFormat="1" ht="13.5" customHeight="1">
      <c r="A158" s="330"/>
      <c r="B158" s="330"/>
      <c r="C158" s="330"/>
      <c r="D158" s="359"/>
      <c r="E158" s="395" t="s">
        <v>263</v>
      </c>
      <c r="F158" s="334"/>
      <c r="G158" s="332"/>
      <c r="H158" s="332"/>
      <c r="I158" s="341"/>
      <c r="J158" s="324"/>
      <c r="K158" s="323"/>
      <c r="L158" s="324"/>
      <c r="M158" s="323"/>
      <c r="N158" s="343"/>
      <c r="O158" s="157"/>
      <c r="P158" s="158"/>
    </row>
    <row r="159" spans="1:16" s="14" customFormat="1" ht="13.5" customHeight="1">
      <c r="A159" s="330">
        <v>121</v>
      </c>
      <c r="B159" s="330" t="s">
        <v>128</v>
      </c>
      <c r="C159" s="330" t="s">
        <v>259</v>
      </c>
      <c r="D159" s="359" t="s">
        <v>287</v>
      </c>
      <c r="E159" s="363" t="s">
        <v>288</v>
      </c>
      <c r="F159" s="334" t="s">
        <v>109</v>
      </c>
      <c r="G159" s="335">
        <v>2</v>
      </c>
      <c r="H159" s="336"/>
      <c r="I159" s="341">
        <f t="shared" si="11"/>
        <v>0</v>
      </c>
      <c r="J159" s="324"/>
      <c r="K159" s="323"/>
      <c r="L159" s="324"/>
      <c r="M159" s="323"/>
      <c r="N159" s="343">
        <v>21</v>
      </c>
      <c r="O159" s="157"/>
      <c r="P159" s="158"/>
    </row>
    <row r="160" spans="1:16" s="14" customFormat="1" ht="29.25" customHeight="1">
      <c r="A160" s="330">
        <v>122</v>
      </c>
      <c r="B160" s="330" t="s">
        <v>105</v>
      </c>
      <c r="C160" s="330" t="s">
        <v>106</v>
      </c>
      <c r="D160" s="359" t="s">
        <v>487</v>
      </c>
      <c r="E160" s="363" t="s">
        <v>488</v>
      </c>
      <c r="F160" s="334" t="s">
        <v>109</v>
      </c>
      <c r="G160" s="335">
        <v>30</v>
      </c>
      <c r="H160" s="336"/>
      <c r="I160" s="341">
        <f>ROUND(G160*H160,2)</f>
        <v>0</v>
      </c>
      <c r="J160" s="324"/>
      <c r="K160" s="323"/>
      <c r="L160" s="324"/>
      <c r="M160" s="323"/>
      <c r="N160" s="343">
        <v>21</v>
      </c>
      <c r="O160" s="157"/>
      <c r="P160" s="158"/>
    </row>
    <row r="161" spans="1:16" s="14" customFormat="1" ht="13.5" customHeight="1">
      <c r="A161" s="330">
        <v>123</v>
      </c>
      <c r="B161" s="330" t="s">
        <v>105</v>
      </c>
      <c r="C161" s="330" t="s">
        <v>106</v>
      </c>
      <c r="D161" s="359" t="s">
        <v>289</v>
      </c>
      <c r="E161" s="363" t="s">
        <v>290</v>
      </c>
      <c r="F161" s="334" t="s">
        <v>109</v>
      </c>
      <c r="G161" s="335">
        <v>60</v>
      </c>
      <c r="H161" s="336"/>
      <c r="I161" s="341">
        <f t="shared" si="11"/>
        <v>0</v>
      </c>
      <c r="J161" s="324"/>
      <c r="K161" s="323"/>
      <c r="L161" s="324"/>
      <c r="M161" s="323"/>
      <c r="N161" s="343">
        <v>21</v>
      </c>
      <c r="O161" s="157"/>
      <c r="P161" s="158"/>
    </row>
    <row r="162" spans="1:16" s="14" customFormat="1" ht="13.5" customHeight="1">
      <c r="A162" s="330"/>
      <c r="B162" s="322"/>
      <c r="C162" s="322"/>
      <c r="D162" s="359"/>
      <c r="E162" s="344" t="s">
        <v>291</v>
      </c>
      <c r="F162" s="334"/>
      <c r="G162" s="332"/>
      <c r="H162" s="332"/>
      <c r="I162" s="341"/>
      <c r="J162" s="324"/>
      <c r="K162" s="323"/>
      <c r="L162" s="324"/>
      <c r="M162" s="323"/>
      <c r="N162" s="343"/>
      <c r="O162" s="157"/>
      <c r="P162" s="158"/>
    </row>
    <row r="163" spans="1:16" s="14" customFormat="1" ht="13.5" customHeight="1">
      <c r="A163" s="330">
        <v>124</v>
      </c>
      <c r="B163" s="330" t="s">
        <v>105</v>
      </c>
      <c r="C163" s="330" t="s">
        <v>106</v>
      </c>
      <c r="D163" s="359" t="s">
        <v>292</v>
      </c>
      <c r="E163" s="363" t="s">
        <v>293</v>
      </c>
      <c r="F163" s="334" t="s">
        <v>243</v>
      </c>
      <c r="G163" s="335">
        <v>1</v>
      </c>
      <c r="H163" s="336"/>
      <c r="I163" s="341">
        <f t="shared" si="11"/>
        <v>0</v>
      </c>
      <c r="J163" s="324"/>
      <c r="K163" s="323"/>
      <c r="L163" s="324"/>
      <c r="M163" s="323"/>
      <c r="N163" s="343">
        <v>21</v>
      </c>
      <c r="O163" s="157"/>
      <c r="P163" s="158"/>
    </row>
    <row r="164" spans="1:16" s="14" customFormat="1" ht="13.5" customHeight="1">
      <c r="A164" s="330"/>
      <c r="B164" s="322"/>
      <c r="C164" s="322"/>
      <c r="D164" s="359"/>
      <c r="E164" s="344" t="s">
        <v>294</v>
      </c>
      <c r="F164" s="334"/>
      <c r="G164" s="332"/>
      <c r="H164" s="332"/>
      <c r="I164" s="341"/>
      <c r="J164" s="324"/>
      <c r="K164" s="323"/>
      <c r="L164" s="324"/>
      <c r="M164" s="323"/>
      <c r="N164" s="343"/>
      <c r="O164" s="157"/>
      <c r="P164" s="158"/>
    </row>
    <row r="165" spans="1:16" s="14" customFormat="1" ht="13.5" customHeight="1">
      <c r="A165" s="330">
        <v>125</v>
      </c>
      <c r="B165" s="330" t="s">
        <v>105</v>
      </c>
      <c r="C165" s="330" t="s">
        <v>106</v>
      </c>
      <c r="D165" s="359" t="s">
        <v>295</v>
      </c>
      <c r="E165" s="333" t="s">
        <v>370</v>
      </c>
      <c r="F165" s="334" t="s">
        <v>129</v>
      </c>
      <c r="G165" s="335">
        <v>3.41</v>
      </c>
      <c r="H165" s="336"/>
      <c r="I165" s="341">
        <f t="shared" si="11"/>
        <v>0</v>
      </c>
      <c r="J165" s="324"/>
      <c r="K165" s="323"/>
      <c r="L165" s="324"/>
      <c r="M165" s="323"/>
      <c r="N165" s="343">
        <v>21</v>
      </c>
      <c r="O165" s="157"/>
      <c r="P165" s="158"/>
    </row>
    <row r="166" spans="1:16" s="14" customFormat="1" ht="13.5" customHeight="1">
      <c r="A166" s="345"/>
      <c r="B166" s="346" t="s">
        <v>59</v>
      </c>
      <c r="C166" s="347"/>
      <c r="D166" s="348">
        <v>89</v>
      </c>
      <c r="E166" s="348" t="s">
        <v>296</v>
      </c>
      <c r="F166" s="347"/>
      <c r="G166" s="347"/>
      <c r="H166" s="347"/>
      <c r="I166" s="349">
        <f>SUM(I167:I219)</f>
        <v>0</v>
      </c>
      <c r="J166" s="350"/>
      <c r="K166" s="351"/>
      <c r="L166" s="350"/>
      <c r="M166" s="351"/>
      <c r="N166" s="352"/>
      <c r="O166" s="157"/>
      <c r="P166" s="158"/>
    </row>
    <row r="167" spans="1:20" s="14" customFormat="1" ht="13.5" customHeight="1">
      <c r="A167" s="330">
        <v>126</v>
      </c>
      <c r="B167" s="330" t="s">
        <v>105</v>
      </c>
      <c r="C167" s="330" t="s">
        <v>106</v>
      </c>
      <c r="D167" s="359" t="s">
        <v>138</v>
      </c>
      <c r="E167" s="333" t="s">
        <v>139</v>
      </c>
      <c r="F167" s="334" t="s">
        <v>112</v>
      </c>
      <c r="G167" s="335">
        <v>520</v>
      </c>
      <c r="H167" s="336"/>
      <c r="I167" s="341">
        <f t="shared" si="11"/>
        <v>0</v>
      </c>
      <c r="J167" s="324"/>
      <c r="K167" s="323"/>
      <c r="L167" s="324"/>
      <c r="M167" s="323"/>
      <c r="N167" s="343">
        <v>21</v>
      </c>
      <c r="O167" s="353"/>
      <c r="P167" s="354"/>
      <c r="Q167" s="355"/>
      <c r="R167" s="355"/>
      <c r="S167" s="355"/>
      <c r="T167" s="355"/>
    </row>
    <row r="168" spans="1:20" s="14" customFormat="1" ht="13.5" customHeight="1">
      <c r="A168" s="330">
        <v>127</v>
      </c>
      <c r="B168" s="330" t="s">
        <v>105</v>
      </c>
      <c r="C168" s="330" t="s">
        <v>106</v>
      </c>
      <c r="D168" s="359" t="s">
        <v>297</v>
      </c>
      <c r="E168" s="333" t="s">
        <v>298</v>
      </c>
      <c r="F168" s="334" t="s">
        <v>112</v>
      </c>
      <c r="G168" s="335">
        <v>1175</v>
      </c>
      <c r="H168" s="336"/>
      <c r="I168" s="341">
        <f t="shared" si="11"/>
        <v>0</v>
      </c>
      <c r="J168" s="324"/>
      <c r="K168" s="323"/>
      <c r="L168" s="324"/>
      <c r="M168" s="323"/>
      <c r="N168" s="343">
        <v>21</v>
      </c>
      <c r="O168" s="353"/>
      <c r="P168" s="354"/>
      <c r="Q168" s="355"/>
      <c r="R168" s="355"/>
      <c r="S168" s="355"/>
      <c r="T168" s="355"/>
    </row>
    <row r="169" spans="1:20" s="14" customFormat="1" ht="13.5" customHeight="1">
      <c r="A169" s="330">
        <v>128</v>
      </c>
      <c r="B169" s="330" t="s">
        <v>105</v>
      </c>
      <c r="C169" s="330" t="s">
        <v>106</v>
      </c>
      <c r="D169" s="359" t="s">
        <v>299</v>
      </c>
      <c r="E169" s="333" t="s">
        <v>300</v>
      </c>
      <c r="F169" s="334" t="s">
        <v>112</v>
      </c>
      <c r="G169" s="335">
        <v>73.5</v>
      </c>
      <c r="H169" s="336"/>
      <c r="I169" s="341">
        <f t="shared" si="11"/>
        <v>0</v>
      </c>
      <c r="J169" s="324"/>
      <c r="K169" s="323"/>
      <c r="L169" s="324"/>
      <c r="M169" s="323"/>
      <c r="N169" s="343">
        <v>21</v>
      </c>
      <c r="O169" s="353"/>
      <c r="P169" s="354"/>
      <c r="Q169" s="355"/>
      <c r="R169" s="355"/>
      <c r="S169" s="355"/>
      <c r="T169" s="355"/>
    </row>
    <row r="170" spans="1:20" s="14" customFormat="1" ht="13.5" customHeight="1">
      <c r="A170" s="330">
        <v>129</v>
      </c>
      <c r="B170" s="330" t="s">
        <v>105</v>
      </c>
      <c r="C170" s="330" t="s">
        <v>106</v>
      </c>
      <c r="D170" s="359" t="s">
        <v>140</v>
      </c>
      <c r="E170" s="333" t="s">
        <v>141</v>
      </c>
      <c r="F170" s="334" t="s">
        <v>109</v>
      </c>
      <c r="G170" s="335">
        <v>2</v>
      </c>
      <c r="H170" s="336"/>
      <c r="I170" s="341">
        <f t="shared" si="11"/>
        <v>0</v>
      </c>
      <c r="J170" s="324"/>
      <c r="K170" s="323"/>
      <c r="L170" s="324"/>
      <c r="M170" s="323"/>
      <c r="N170" s="343">
        <v>21</v>
      </c>
      <c r="O170" s="353"/>
      <c r="P170" s="354"/>
      <c r="Q170" s="355"/>
      <c r="R170" s="355"/>
      <c r="S170" s="355"/>
      <c r="T170" s="355"/>
    </row>
    <row r="171" spans="1:20" s="14" customFormat="1" ht="13.5" customHeight="1">
      <c r="A171" s="330">
        <v>130</v>
      </c>
      <c r="B171" s="330" t="s">
        <v>105</v>
      </c>
      <c r="C171" s="330" t="s">
        <v>106</v>
      </c>
      <c r="D171" s="359">
        <v>892233121</v>
      </c>
      <c r="E171" s="333" t="s">
        <v>137</v>
      </c>
      <c r="F171" s="334" t="s">
        <v>112</v>
      </c>
      <c r="G171" s="335">
        <v>520</v>
      </c>
      <c r="H171" s="336"/>
      <c r="I171" s="341">
        <f t="shared" si="11"/>
        <v>0</v>
      </c>
      <c r="J171" s="324"/>
      <c r="K171" s="323"/>
      <c r="L171" s="324"/>
      <c r="M171" s="323"/>
      <c r="N171" s="343">
        <v>21</v>
      </c>
      <c r="O171" s="353"/>
      <c r="P171" s="354"/>
      <c r="Q171" s="355"/>
      <c r="R171" s="355"/>
      <c r="S171" s="355"/>
      <c r="T171" s="355"/>
    </row>
    <row r="172" spans="1:20" s="14" customFormat="1" ht="13.5" customHeight="1">
      <c r="A172" s="330">
        <v>131</v>
      </c>
      <c r="B172" s="330" t="s">
        <v>105</v>
      </c>
      <c r="C172" s="330" t="s">
        <v>106</v>
      </c>
      <c r="D172" s="359">
        <v>892273121</v>
      </c>
      <c r="E172" s="333" t="s">
        <v>301</v>
      </c>
      <c r="F172" s="334" t="s">
        <v>112</v>
      </c>
      <c r="G172" s="335">
        <v>1175</v>
      </c>
      <c r="H172" s="336"/>
      <c r="I172" s="341">
        <f aca="true" t="shared" si="12" ref="I172:I219">ROUND(G172*H172,2)</f>
        <v>0</v>
      </c>
      <c r="J172" s="324"/>
      <c r="K172" s="323"/>
      <c r="L172" s="324"/>
      <c r="M172" s="323"/>
      <c r="N172" s="343">
        <v>21</v>
      </c>
      <c r="O172" s="353"/>
      <c r="P172" s="354"/>
      <c r="Q172" s="355"/>
      <c r="R172" s="355"/>
      <c r="S172" s="355"/>
      <c r="T172" s="355"/>
    </row>
    <row r="173" spans="1:20" s="14" customFormat="1" ht="13.5" customHeight="1">
      <c r="A173" s="330">
        <v>132</v>
      </c>
      <c r="B173" s="330" t="s">
        <v>105</v>
      </c>
      <c r="C173" s="330" t="s">
        <v>106</v>
      </c>
      <c r="D173" s="359">
        <v>892353121</v>
      </c>
      <c r="E173" s="333" t="s">
        <v>302</v>
      </c>
      <c r="F173" s="334" t="s">
        <v>112</v>
      </c>
      <c r="G173" s="335">
        <v>73.5</v>
      </c>
      <c r="H173" s="336"/>
      <c r="I173" s="341">
        <f t="shared" si="12"/>
        <v>0</v>
      </c>
      <c r="J173" s="324"/>
      <c r="K173" s="323"/>
      <c r="L173" s="324"/>
      <c r="M173" s="323"/>
      <c r="N173" s="343">
        <v>21</v>
      </c>
      <c r="O173" s="353"/>
      <c r="P173" s="354"/>
      <c r="Q173" s="355"/>
      <c r="R173" s="355"/>
      <c r="S173" s="355"/>
      <c r="T173" s="355"/>
    </row>
    <row r="174" spans="1:20" s="14" customFormat="1" ht="13.5" customHeight="1">
      <c r="A174" s="330">
        <v>133</v>
      </c>
      <c r="B174" s="330" t="s">
        <v>105</v>
      </c>
      <c r="C174" s="330" t="s">
        <v>106</v>
      </c>
      <c r="D174" s="359" t="s">
        <v>303</v>
      </c>
      <c r="E174" s="333" t="s">
        <v>304</v>
      </c>
      <c r="F174" s="334" t="s">
        <v>109</v>
      </c>
      <c r="G174" s="335">
        <v>30</v>
      </c>
      <c r="H174" s="336"/>
      <c r="I174" s="341">
        <f t="shared" si="12"/>
        <v>0</v>
      </c>
      <c r="J174" s="324"/>
      <c r="K174" s="323"/>
      <c r="L174" s="324"/>
      <c r="M174" s="323"/>
      <c r="N174" s="343">
        <v>21</v>
      </c>
      <c r="O174" s="353"/>
      <c r="P174" s="354"/>
      <c r="Q174" s="355"/>
      <c r="R174" s="355"/>
      <c r="S174" s="355"/>
      <c r="T174" s="355"/>
    </row>
    <row r="175" spans="1:20" s="14" customFormat="1" ht="13.5" customHeight="1">
      <c r="A175" s="330">
        <v>134</v>
      </c>
      <c r="B175" s="330" t="s">
        <v>105</v>
      </c>
      <c r="C175" s="330" t="s">
        <v>106</v>
      </c>
      <c r="D175" s="359" t="s">
        <v>142</v>
      </c>
      <c r="E175" s="363" t="s">
        <v>143</v>
      </c>
      <c r="F175" s="334" t="s">
        <v>109</v>
      </c>
      <c r="G175" s="335">
        <v>7</v>
      </c>
      <c r="H175" s="336"/>
      <c r="I175" s="341">
        <f t="shared" si="12"/>
        <v>0</v>
      </c>
      <c r="J175" s="324"/>
      <c r="K175" s="323"/>
      <c r="L175" s="324"/>
      <c r="M175" s="323"/>
      <c r="N175" s="343">
        <v>21</v>
      </c>
      <c r="O175" s="353"/>
      <c r="P175" s="354"/>
      <c r="Q175" s="355"/>
      <c r="R175" s="355"/>
      <c r="S175" s="355"/>
      <c r="T175" s="355"/>
    </row>
    <row r="176" spans="1:20" s="14" customFormat="1" ht="13.5" customHeight="1">
      <c r="A176" s="330">
        <v>135</v>
      </c>
      <c r="B176" s="330" t="s">
        <v>105</v>
      </c>
      <c r="C176" s="330" t="s">
        <v>106</v>
      </c>
      <c r="D176" s="359" t="s">
        <v>144</v>
      </c>
      <c r="E176" s="363" t="s">
        <v>145</v>
      </c>
      <c r="F176" s="334" t="s">
        <v>109</v>
      </c>
      <c r="G176" s="335">
        <v>6</v>
      </c>
      <c r="H176" s="336"/>
      <c r="I176" s="341">
        <f t="shared" si="12"/>
        <v>0</v>
      </c>
      <c r="J176" s="324"/>
      <c r="K176" s="323"/>
      <c r="L176" s="324"/>
      <c r="M176" s="323"/>
      <c r="N176" s="343">
        <v>21</v>
      </c>
      <c r="O176" s="353"/>
      <c r="P176" s="354"/>
      <c r="Q176" s="355"/>
      <c r="R176" s="355"/>
      <c r="S176" s="355"/>
      <c r="T176" s="355"/>
    </row>
    <row r="177" spans="1:20" s="14" customFormat="1" ht="13.5" customHeight="1">
      <c r="A177" s="330">
        <v>136</v>
      </c>
      <c r="B177" s="330" t="s">
        <v>105</v>
      </c>
      <c r="C177" s="330" t="s">
        <v>106</v>
      </c>
      <c r="D177" s="359" t="s">
        <v>135</v>
      </c>
      <c r="E177" s="363" t="s">
        <v>136</v>
      </c>
      <c r="F177" s="334" t="s">
        <v>109</v>
      </c>
      <c r="G177" s="335">
        <v>37</v>
      </c>
      <c r="H177" s="336"/>
      <c r="I177" s="341">
        <f t="shared" si="12"/>
        <v>0</v>
      </c>
      <c r="J177" s="324"/>
      <c r="K177" s="323"/>
      <c r="L177" s="324"/>
      <c r="M177" s="323"/>
      <c r="N177" s="343">
        <v>21</v>
      </c>
      <c r="O177" s="353"/>
      <c r="P177" s="354"/>
      <c r="Q177" s="355"/>
      <c r="R177" s="355"/>
      <c r="S177" s="355"/>
      <c r="T177" s="355"/>
    </row>
    <row r="178" spans="1:20" s="14" customFormat="1" ht="13.5" customHeight="1">
      <c r="A178" s="330">
        <v>137</v>
      </c>
      <c r="B178" s="330" t="s">
        <v>105</v>
      </c>
      <c r="C178" s="330" t="s">
        <v>106</v>
      </c>
      <c r="D178" s="359">
        <v>891261221</v>
      </c>
      <c r="E178" s="363" t="s">
        <v>305</v>
      </c>
      <c r="F178" s="334" t="s">
        <v>109</v>
      </c>
      <c r="G178" s="335">
        <v>1</v>
      </c>
      <c r="H178" s="336"/>
      <c r="I178" s="341">
        <f t="shared" si="12"/>
        <v>0</v>
      </c>
      <c r="J178" s="324"/>
      <c r="K178" s="323"/>
      <c r="L178" s="324"/>
      <c r="M178" s="323"/>
      <c r="N178" s="343">
        <v>21</v>
      </c>
      <c r="O178" s="353"/>
      <c r="P178" s="354"/>
      <c r="Q178" s="355"/>
      <c r="R178" s="355"/>
      <c r="S178" s="355"/>
      <c r="T178" s="355"/>
    </row>
    <row r="179" spans="1:20" s="14" customFormat="1" ht="13.5" customHeight="1">
      <c r="A179" s="330">
        <v>138</v>
      </c>
      <c r="B179" s="330" t="s">
        <v>105</v>
      </c>
      <c r="C179" s="330" t="s">
        <v>106</v>
      </c>
      <c r="D179" s="359">
        <v>891.4</v>
      </c>
      <c r="E179" s="363" t="s">
        <v>306</v>
      </c>
      <c r="F179" s="334" t="s">
        <v>109</v>
      </c>
      <c r="G179" s="335">
        <v>6</v>
      </c>
      <c r="H179" s="336"/>
      <c r="I179" s="341">
        <f t="shared" si="12"/>
        <v>0</v>
      </c>
      <c r="J179" s="324"/>
      <c r="K179" s="323"/>
      <c r="L179" s="324"/>
      <c r="M179" s="323"/>
      <c r="N179" s="343">
        <v>21</v>
      </c>
      <c r="O179" s="353"/>
      <c r="P179" s="354"/>
      <c r="Q179" s="355"/>
      <c r="R179" s="355"/>
      <c r="S179" s="355"/>
      <c r="T179" s="355"/>
    </row>
    <row r="180" spans="1:20" s="14" customFormat="1" ht="13.5" customHeight="1">
      <c r="A180" s="330">
        <v>139</v>
      </c>
      <c r="B180" s="330" t="s">
        <v>105</v>
      </c>
      <c r="C180" s="330" t="s">
        <v>106</v>
      </c>
      <c r="D180" s="359">
        <v>891.5</v>
      </c>
      <c r="E180" s="363" t="s">
        <v>307</v>
      </c>
      <c r="F180" s="334" t="s">
        <v>109</v>
      </c>
      <c r="G180" s="335">
        <v>1</v>
      </c>
      <c r="H180" s="336"/>
      <c r="I180" s="341">
        <f t="shared" si="12"/>
        <v>0</v>
      </c>
      <c r="J180" s="324"/>
      <c r="K180" s="323"/>
      <c r="L180" s="324"/>
      <c r="M180" s="323"/>
      <c r="N180" s="343">
        <v>21</v>
      </c>
      <c r="O180" s="353"/>
      <c r="P180" s="354"/>
      <c r="Q180" s="355"/>
      <c r="R180" s="355"/>
      <c r="S180" s="355"/>
      <c r="T180" s="355"/>
    </row>
    <row r="181" spans="1:20" s="14" customFormat="1" ht="13.5" customHeight="1">
      <c r="A181" s="330">
        <v>140</v>
      </c>
      <c r="B181" s="330" t="s">
        <v>105</v>
      </c>
      <c r="C181" s="330" t="s">
        <v>106</v>
      </c>
      <c r="D181" s="359">
        <v>891.6</v>
      </c>
      <c r="E181" s="363" t="s">
        <v>308</v>
      </c>
      <c r="F181" s="334" t="s">
        <v>109</v>
      </c>
      <c r="G181" s="335">
        <v>2</v>
      </c>
      <c r="H181" s="336"/>
      <c r="I181" s="341">
        <f t="shared" si="12"/>
        <v>0</v>
      </c>
      <c r="J181" s="324"/>
      <c r="K181" s="323"/>
      <c r="L181" s="324"/>
      <c r="M181" s="323"/>
      <c r="N181" s="343">
        <v>21</v>
      </c>
      <c r="O181" s="353"/>
      <c r="P181" s="354"/>
      <c r="Q181" s="355"/>
      <c r="R181" s="355"/>
      <c r="S181" s="355"/>
      <c r="T181" s="355"/>
    </row>
    <row r="182" spans="1:20" s="14" customFormat="1" ht="13.5" customHeight="1">
      <c r="A182" s="330">
        <v>141</v>
      </c>
      <c r="B182" s="330" t="s">
        <v>105</v>
      </c>
      <c r="C182" s="330" t="s">
        <v>106</v>
      </c>
      <c r="D182" s="359" t="s">
        <v>309</v>
      </c>
      <c r="E182" s="363" t="s">
        <v>310</v>
      </c>
      <c r="F182" s="334" t="s">
        <v>109</v>
      </c>
      <c r="G182" s="335">
        <v>6</v>
      </c>
      <c r="H182" s="336"/>
      <c r="I182" s="341">
        <f t="shared" si="12"/>
        <v>0</v>
      </c>
      <c r="J182" s="324"/>
      <c r="K182" s="323"/>
      <c r="L182" s="324"/>
      <c r="M182" s="323"/>
      <c r="N182" s="343">
        <v>21</v>
      </c>
      <c r="O182" s="353"/>
      <c r="P182" s="354"/>
      <c r="Q182" s="355"/>
      <c r="R182" s="355"/>
      <c r="S182" s="355"/>
      <c r="T182" s="355"/>
    </row>
    <row r="183" spans="1:20" s="14" customFormat="1" ht="13.5" customHeight="1">
      <c r="A183" s="330">
        <v>142</v>
      </c>
      <c r="B183" s="330" t="s">
        <v>128</v>
      </c>
      <c r="C183" s="330" t="s">
        <v>259</v>
      </c>
      <c r="D183" s="359" t="s">
        <v>311</v>
      </c>
      <c r="E183" s="363" t="s">
        <v>312</v>
      </c>
      <c r="F183" s="334" t="s">
        <v>109</v>
      </c>
      <c r="G183" s="335">
        <v>6</v>
      </c>
      <c r="H183" s="336"/>
      <c r="I183" s="341">
        <f t="shared" si="12"/>
        <v>0</v>
      </c>
      <c r="J183" s="324"/>
      <c r="K183" s="323"/>
      <c r="L183" s="324"/>
      <c r="M183" s="323"/>
      <c r="N183" s="343">
        <v>21</v>
      </c>
      <c r="O183" s="353"/>
      <c r="P183" s="354"/>
      <c r="Q183" s="355"/>
      <c r="R183" s="355"/>
      <c r="S183" s="355"/>
      <c r="T183" s="355"/>
    </row>
    <row r="184" spans="1:20" s="14" customFormat="1" ht="13.5" customHeight="1">
      <c r="A184" s="330"/>
      <c r="B184" s="330"/>
      <c r="C184" s="330"/>
      <c r="D184" s="359"/>
      <c r="E184" s="395" t="s">
        <v>313</v>
      </c>
      <c r="F184" s="334"/>
      <c r="G184" s="332"/>
      <c r="H184" s="332"/>
      <c r="I184" s="341"/>
      <c r="J184" s="324"/>
      <c r="K184" s="323"/>
      <c r="L184" s="324"/>
      <c r="M184" s="323"/>
      <c r="N184" s="343"/>
      <c r="O184" s="353"/>
      <c r="P184" s="354"/>
      <c r="Q184" s="355"/>
      <c r="R184" s="355"/>
      <c r="S184" s="355"/>
      <c r="T184" s="355"/>
    </row>
    <row r="185" spans="1:20" s="14" customFormat="1" ht="13.5" customHeight="1">
      <c r="A185" s="330">
        <v>143</v>
      </c>
      <c r="B185" s="330" t="s">
        <v>128</v>
      </c>
      <c r="C185" s="330" t="s">
        <v>259</v>
      </c>
      <c r="D185" s="359" t="s">
        <v>314</v>
      </c>
      <c r="E185" s="363" t="s">
        <v>315</v>
      </c>
      <c r="F185" s="334" t="s">
        <v>109</v>
      </c>
      <c r="G185" s="335">
        <v>1</v>
      </c>
      <c r="H185" s="336"/>
      <c r="I185" s="341">
        <f t="shared" si="12"/>
        <v>0</v>
      </c>
      <c r="J185" s="324"/>
      <c r="K185" s="323"/>
      <c r="L185" s="324"/>
      <c r="M185" s="323"/>
      <c r="N185" s="343">
        <v>21</v>
      </c>
      <c r="O185" s="353"/>
      <c r="P185" s="354"/>
      <c r="Q185" s="355"/>
      <c r="R185" s="355"/>
      <c r="S185" s="355"/>
      <c r="T185" s="355"/>
    </row>
    <row r="186" spans="1:20" s="14" customFormat="1" ht="13.5" customHeight="1">
      <c r="A186" s="330"/>
      <c r="B186" s="330"/>
      <c r="C186" s="330"/>
      <c r="D186" s="359"/>
      <c r="E186" s="395" t="s">
        <v>313</v>
      </c>
      <c r="F186" s="334"/>
      <c r="G186" s="332"/>
      <c r="H186" s="332"/>
      <c r="I186" s="341"/>
      <c r="J186" s="324"/>
      <c r="K186" s="323"/>
      <c r="L186" s="324"/>
      <c r="M186" s="323"/>
      <c r="N186" s="343"/>
      <c r="O186" s="353"/>
      <c r="P186" s="354"/>
      <c r="Q186" s="355"/>
      <c r="R186" s="355"/>
      <c r="S186" s="355"/>
      <c r="T186" s="355"/>
    </row>
    <row r="187" spans="1:20" s="14" customFormat="1" ht="13.5" customHeight="1">
      <c r="A187" s="330">
        <v>144</v>
      </c>
      <c r="B187" s="330" t="s">
        <v>128</v>
      </c>
      <c r="C187" s="330" t="s">
        <v>259</v>
      </c>
      <c r="D187" s="359" t="s">
        <v>316</v>
      </c>
      <c r="E187" s="363" t="s">
        <v>317</v>
      </c>
      <c r="F187" s="334" t="s">
        <v>109</v>
      </c>
      <c r="G187" s="335">
        <v>2</v>
      </c>
      <c r="H187" s="336"/>
      <c r="I187" s="341">
        <f t="shared" si="12"/>
        <v>0</v>
      </c>
      <c r="J187" s="324"/>
      <c r="K187" s="323"/>
      <c r="L187" s="324"/>
      <c r="M187" s="323"/>
      <c r="N187" s="343">
        <v>21</v>
      </c>
      <c r="O187" s="353"/>
      <c r="P187" s="354"/>
      <c r="Q187" s="355"/>
      <c r="R187" s="355"/>
      <c r="S187" s="355"/>
      <c r="T187" s="355"/>
    </row>
    <row r="188" spans="1:20" s="14" customFormat="1" ht="13.5" customHeight="1">
      <c r="A188" s="330"/>
      <c r="B188" s="330"/>
      <c r="C188" s="330"/>
      <c r="D188" s="359"/>
      <c r="E188" s="395" t="s">
        <v>313</v>
      </c>
      <c r="F188" s="334"/>
      <c r="G188" s="332"/>
      <c r="H188" s="332"/>
      <c r="I188" s="341"/>
      <c r="J188" s="324"/>
      <c r="K188" s="323"/>
      <c r="L188" s="324"/>
      <c r="M188" s="323"/>
      <c r="N188" s="343"/>
      <c r="O188" s="353"/>
      <c r="P188" s="354"/>
      <c r="Q188" s="355"/>
      <c r="R188" s="355"/>
      <c r="S188" s="355"/>
      <c r="T188" s="355"/>
    </row>
    <row r="189" spans="1:20" s="14" customFormat="1" ht="13.5" customHeight="1">
      <c r="A189" s="330">
        <v>145</v>
      </c>
      <c r="B189" s="330" t="s">
        <v>128</v>
      </c>
      <c r="C189" s="330" t="s">
        <v>259</v>
      </c>
      <c r="D189" s="359" t="s">
        <v>318</v>
      </c>
      <c r="E189" s="363" t="s">
        <v>319</v>
      </c>
      <c r="F189" s="334" t="s">
        <v>109</v>
      </c>
      <c r="G189" s="335">
        <v>7</v>
      </c>
      <c r="H189" s="336"/>
      <c r="I189" s="341">
        <f t="shared" si="12"/>
        <v>0</v>
      </c>
      <c r="J189" s="324"/>
      <c r="K189" s="323"/>
      <c r="L189" s="324"/>
      <c r="M189" s="323"/>
      <c r="N189" s="343">
        <v>21</v>
      </c>
      <c r="O189" s="353"/>
      <c r="P189" s="354"/>
      <c r="Q189" s="355"/>
      <c r="R189" s="355"/>
      <c r="S189" s="355"/>
      <c r="T189" s="355"/>
    </row>
    <row r="190" spans="1:20" s="14" customFormat="1" ht="13.5" customHeight="1">
      <c r="A190" s="330">
        <v>146</v>
      </c>
      <c r="B190" s="330" t="s">
        <v>128</v>
      </c>
      <c r="C190" s="330" t="s">
        <v>259</v>
      </c>
      <c r="D190" s="359">
        <v>891000028</v>
      </c>
      <c r="E190" s="363" t="s">
        <v>489</v>
      </c>
      <c r="F190" s="334" t="s">
        <v>109</v>
      </c>
      <c r="G190" s="335">
        <v>30</v>
      </c>
      <c r="H190" s="336"/>
      <c r="I190" s="341">
        <f>ROUND(G190*H190,2)</f>
        <v>0</v>
      </c>
      <c r="J190" s="324"/>
      <c r="K190" s="323"/>
      <c r="L190" s="324"/>
      <c r="M190" s="323"/>
      <c r="N190" s="343">
        <v>21</v>
      </c>
      <c r="O190" s="353"/>
      <c r="P190" s="354"/>
      <c r="Q190" s="355"/>
      <c r="R190" s="355"/>
      <c r="S190" s="355"/>
      <c r="T190" s="355"/>
    </row>
    <row r="191" spans="1:20" s="14" customFormat="1" ht="13.5" customHeight="1">
      <c r="A191" s="330">
        <v>147</v>
      </c>
      <c r="B191" s="330" t="s">
        <v>128</v>
      </c>
      <c r="C191" s="330" t="s">
        <v>259</v>
      </c>
      <c r="D191" s="359" t="s">
        <v>320</v>
      </c>
      <c r="E191" s="363" t="s">
        <v>321</v>
      </c>
      <c r="F191" s="334" t="s">
        <v>109</v>
      </c>
      <c r="G191" s="335">
        <v>1</v>
      </c>
      <c r="H191" s="336"/>
      <c r="I191" s="341">
        <f t="shared" si="12"/>
        <v>0</v>
      </c>
      <c r="J191" s="324"/>
      <c r="K191" s="323"/>
      <c r="L191" s="324"/>
      <c r="M191" s="323"/>
      <c r="N191" s="343">
        <v>21</v>
      </c>
      <c r="O191" s="353"/>
      <c r="P191" s="354"/>
      <c r="Q191" s="355"/>
      <c r="R191" s="355"/>
      <c r="S191" s="355"/>
      <c r="T191" s="355"/>
    </row>
    <row r="192" spans="1:20" s="14" customFormat="1" ht="13.5" customHeight="1">
      <c r="A192" s="330"/>
      <c r="B192" s="330"/>
      <c r="C192" s="330"/>
      <c r="D192" s="359"/>
      <c r="E192" s="395" t="s">
        <v>322</v>
      </c>
      <c r="F192" s="334"/>
      <c r="G192" s="332"/>
      <c r="H192" s="332"/>
      <c r="I192" s="341"/>
      <c r="J192" s="324"/>
      <c r="K192" s="323"/>
      <c r="L192" s="324"/>
      <c r="M192" s="323"/>
      <c r="N192" s="343"/>
      <c r="O192" s="353"/>
      <c r="P192" s="354"/>
      <c r="Q192" s="355"/>
      <c r="R192" s="355"/>
      <c r="S192" s="355"/>
      <c r="T192" s="355"/>
    </row>
    <row r="193" spans="1:20" s="14" customFormat="1" ht="13.5" customHeight="1">
      <c r="A193" s="330">
        <v>148</v>
      </c>
      <c r="B193" s="330" t="s">
        <v>128</v>
      </c>
      <c r="C193" s="330" t="s">
        <v>259</v>
      </c>
      <c r="D193" s="359" t="s">
        <v>323</v>
      </c>
      <c r="E193" s="363" t="s">
        <v>324</v>
      </c>
      <c r="F193" s="334" t="s">
        <v>109</v>
      </c>
      <c r="G193" s="335">
        <v>9</v>
      </c>
      <c r="H193" s="336"/>
      <c r="I193" s="341">
        <f t="shared" si="12"/>
        <v>0</v>
      </c>
      <c r="J193" s="324"/>
      <c r="K193" s="323"/>
      <c r="L193" s="324"/>
      <c r="M193" s="323"/>
      <c r="N193" s="343">
        <v>21</v>
      </c>
      <c r="O193" s="353"/>
      <c r="P193" s="354"/>
      <c r="Q193" s="355"/>
      <c r="R193" s="355"/>
      <c r="S193" s="355"/>
      <c r="T193" s="355"/>
    </row>
    <row r="194" spans="1:20" s="14" customFormat="1" ht="13.5" customHeight="1">
      <c r="A194" s="330">
        <v>149</v>
      </c>
      <c r="B194" s="391" t="s">
        <v>128</v>
      </c>
      <c r="C194" s="391" t="s">
        <v>259</v>
      </c>
      <c r="D194" s="360" t="s">
        <v>325</v>
      </c>
      <c r="E194" s="363" t="s">
        <v>326</v>
      </c>
      <c r="F194" s="391" t="s">
        <v>109</v>
      </c>
      <c r="G194" s="364">
        <v>1</v>
      </c>
      <c r="H194" s="396"/>
      <c r="I194" s="397">
        <f t="shared" si="12"/>
        <v>0</v>
      </c>
      <c r="J194" s="398"/>
      <c r="K194" s="399"/>
      <c r="L194" s="398"/>
      <c r="M194" s="399"/>
      <c r="N194" s="400">
        <v>21</v>
      </c>
      <c r="O194" s="353"/>
      <c r="P194" s="354"/>
      <c r="Q194" s="355"/>
      <c r="R194" s="355"/>
      <c r="S194" s="355"/>
      <c r="T194" s="355"/>
    </row>
    <row r="195" spans="1:20" s="374" customFormat="1" ht="13.5" customHeight="1">
      <c r="A195" s="330">
        <v>150</v>
      </c>
      <c r="B195" s="391" t="s">
        <v>128</v>
      </c>
      <c r="C195" s="391" t="s">
        <v>259</v>
      </c>
      <c r="D195" s="360" t="s">
        <v>327</v>
      </c>
      <c r="E195" s="363" t="s">
        <v>328</v>
      </c>
      <c r="F195" s="391" t="s">
        <v>109</v>
      </c>
      <c r="G195" s="364">
        <v>6</v>
      </c>
      <c r="H195" s="396"/>
      <c r="I195" s="397">
        <f t="shared" si="12"/>
        <v>0</v>
      </c>
      <c r="J195" s="398"/>
      <c r="K195" s="399"/>
      <c r="L195" s="398"/>
      <c r="M195" s="399"/>
      <c r="N195" s="400">
        <v>21</v>
      </c>
      <c r="O195" s="372"/>
      <c r="P195" s="373"/>
      <c r="Q195" s="360"/>
      <c r="R195" s="360"/>
      <c r="S195" s="360"/>
      <c r="T195" s="360"/>
    </row>
    <row r="196" spans="1:20" s="14" customFormat="1" ht="13.5" customHeight="1">
      <c r="A196" s="330">
        <v>151</v>
      </c>
      <c r="B196" s="391" t="s">
        <v>128</v>
      </c>
      <c r="C196" s="391" t="s">
        <v>259</v>
      </c>
      <c r="D196" s="360" t="s">
        <v>314</v>
      </c>
      <c r="E196" s="363" t="s">
        <v>329</v>
      </c>
      <c r="F196" s="391" t="s">
        <v>109</v>
      </c>
      <c r="G196" s="364">
        <v>7</v>
      </c>
      <c r="H196" s="396"/>
      <c r="I196" s="397">
        <f t="shared" si="12"/>
        <v>0</v>
      </c>
      <c r="J196" s="398"/>
      <c r="K196" s="399"/>
      <c r="L196" s="398"/>
      <c r="M196" s="399"/>
      <c r="N196" s="400">
        <v>21</v>
      </c>
      <c r="O196" s="353"/>
      <c r="P196" s="354"/>
      <c r="Q196" s="355"/>
      <c r="R196" s="355"/>
      <c r="S196" s="355"/>
      <c r="T196" s="355"/>
    </row>
    <row r="197" spans="1:20" s="14" customFormat="1" ht="13.5" customHeight="1">
      <c r="A197" s="330">
        <v>152</v>
      </c>
      <c r="B197" s="391" t="s">
        <v>128</v>
      </c>
      <c r="C197" s="391" t="s">
        <v>259</v>
      </c>
      <c r="D197" s="360" t="s">
        <v>316</v>
      </c>
      <c r="E197" s="363" t="s">
        <v>330</v>
      </c>
      <c r="F197" s="391" t="s">
        <v>109</v>
      </c>
      <c r="G197" s="364">
        <v>37</v>
      </c>
      <c r="H197" s="396"/>
      <c r="I197" s="397">
        <f t="shared" si="12"/>
        <v>0</v>
      </c>
      <c r="J197" s="398"/>
      <c r="K197" s="399"/>
      <c r="L197" s="398"/>
      <c r="M197" s="399"/>
      <c r="N197" s="400">
        <v>21</v>
      </c>
      <c r="O197" s="353"/>
      <c r="P197" s="354"/>
      <c r="Q197" s="355"/>
      <c r="R197" s="355"/>
      <c r="S197" s="355"/>
      <c r="T197" s="355"/>
    </row>
    <row r="198" spans="1:20" s="14" customFormat="1" ht="13.5" customHeight="1">
      <c r="A198" s="330">
        <v>153</v>
      </c>
      <c r="B198" s="391" t="s">
        <v>128</v>
      </c>
      <c r="C198" s="391" t="s">
        <v>259</v>
      </c>
      <c r="D198" s="360" t="s">
        <v>331</v>
      </c>
      <c r="E198" s="363" t="s">
        <v>332</v>
      </c>
      <c r="F198" s="391" t="s">
        <v>109</v>
      </c>
      <c r="G198" s="364">
        <v>30</v>
      </c>
      <c r="H198" s="396"/>
      <c r="I198" s="397">
        <f t="shared" si="12"/>
        <v>0</v>
      </c>
      <c r="J198" s="398"/>
      <c r="K198" s="399"/>
      <c r="L198" s="398"/>
      <c r="M198" s="399"/>
      <c r="N198" s="400">
        <v>21</v>
      </c>
      <c r="O198" s="353"/>
      <c r="P198" s="354"/>
      <c r="Q198" s="355"/>
      <c r="R198" s="355"/>
      <c r="S198" s="355"/>
      <c r="T198" s="355"/>
    </row>
    <row r="199" spans="1:20" s="14" customFormat="1" ht="13.5" customHeight="1">
      <c r="A199" s="330">
        <v>154</v>
      </c>
      <c r="B199" s="391" t="s">
        <v>128</v>
      </c>
      <c r="C199" s="391" t="s">
        <v>259</v>
      </c>
      <c r="D199" s="360" t="s">
        <v>333</v>
      </c>
      <c r="E199" s="363" t="s">
        <v>334</v>
      </c>
      <c r="F199" s="391" t="s">
        <v>109</v>
      </c>
      <c r="G199" s="364">
        <v>30</v>
      </c>
      <c r="H199" s="396"/>
      <c r="I199" s="397">
        <f t="shared" si="12"/>
        <v>0</v>
      </c>
      <c r="J199" s="398"/>
      <c r="K199" s="399"/>
      <c r="L199" s="398"/>
      <c r="M199" s="399"/>
      <c r="N199" s="400">
        <v>21</v>
      </c>
      <c r="O199" s="353"/>
      <c r="P199" s="354"/>
      <c r="Q199" s="355"/>
      <c r="R199" s="355"/>
      <c r="S199" s="355"/>
      <c r="T199" s="355"/>
    </row>
    <row r="200" spans="1:20" s="14" customFormat="1" ht="13.5" customHeight="1">
      <c r="A200" s="330">
        <v>155</v>
      </c>
      <c r="B200" s="391" t="s">
        <v>128</v>
      </c>
      <c r="C200" s="391" t="s">
        <v>259</v>
      </c>
      <c r="D200" s="360" t="s">
        <v>331</v>
      </c>
      <c r="E200" s="363" t="s">
        <v>335</v>
      </c>
      <c r="F200" s="391" t="s">
        <v>109</v>
      </c>
      <c r="G200" s="364">
        <v>7</v>
      </c>
      <c r="H200" s="396"/>
      <c r="I200" s="397">
        <f t="shared" si="12"/>
        <v>0</v>
      </c>
      <c r="J200" s="398"/>
      <c r="K200" s="399"/>
      <c r="L200" s="398"/>
      <c r="M200" s="399"/>
      <c r="N200" s="400">
        <v>21</v>
      </c>
      <c r="O200" s="353"/>
      <c r="P200" s="354"/>
      <c r="Q200" s="355"/>
      <c r="R200" s="355"/>
      <c r="S200" s="355"/>
      <c r="T200" s="355"/>
    </row>
    <row r="201" spans="1:20" s="374" customFormat="1" ht="13.5" customHeight="1">
      <c r="A201" s="330">
        <v>156</v>
      </c>
      <c r="B201" s="391" t="s">
        <v>128</v>
      </c>
      <c r="C201" s="391" t="s">
        <v>259</v>
      </c>
      <c r="D201" s="360" t="s">
        <v>336</v>
      </c>
      <c r="E201" s="363" t="s">
        <v>337</v>
      </c>
      <c r="F201" s="391" t="s">
        <v>109</v>
      </c>
      <c r="G201" s="364">
        <v>6</v>
      </c>
      <c r="H201" s="396"/>
      <c r="I201" s="397">
        <f t="shared" si="12"/>
        <v>0</v>
      </c>
      <c r="J201" s="398"/>
      <c r="K201" s="399"/>
      <c r="L201" s="398"/>
      <c r="M201" s="399"/>
      <c r="N201" s="400">
        <v>21</v>
      </c>
      <c r="O201" s="372"/>
      <c r="P201" s="373"/>
      <c r="Q201" s="360"/>
      <c r="R201" s="360"/>
      <c r="S201" s="360"/>
      <c r="T201" s="360"/>
    </row>
    <row r="202" spans="1:20" s="14" customFormat="1" ht="13.5" customHeight="1">
      <c r="A202" s="330">
        <v>157</v>
      </c>
      <c r="B202" s="330" t="s">
        <v>128</v>
      </c>
      <c r="C202" s="330" t="s">
        <v>259</v>
      </c>
      <c r="D202" s="359" t="s">
        <v>338</v>
      </c>
      <c r="E202" s="333" t="s">
        <v>339</v>
      </c>
      <c r="F202" s="334" t="s">
        <v>109</v>
      </c>
      <c r="G202" s="335">
        <v>20</v>
      </c>
      <c r="H202" s="336"/>
      <c r="I202" s="341">
        <f t="shared" si="12"/>
        <v>0</v>
      </c>
      <c r="J202" s="324"/>
      <c r="K202" s="323"/>
      <c r="L202" s="324"/>
      <c r="M202" s="323"/>
      <c r="N202" s="343">
        <v>21</v>
      </c>
      <c r="O202" s="353"/>
      <c r="P202" s="354"/>
      <c r="Q202" s="355"/>
      <c r="R202" s="355"/>
      <c r="S202" s="355"/>
      <c r="T202" s="355"/>
    </row>
    <row r="203" spans="1:20" s="14" customFormat="1" ht="13.5" customHeight="1">
      <c r="A203" s="330"/>
      <c r="B203" s="330"/>
      <c r="C203" s="330"/>
      <c r="D203" s="359"/>
      <c r="E203" s="344" t="s">
        <v>263</v>
      </c>
      <c r="F203" s="334"/>
      <c r="G203" s="332"/>
      <c r="H203" s="332"/>
      <c r="I203" s="341"/>
      <c r="J203" s="324"/>
      <c r="K203" s="323"/>
      <c r="L203" s="324"/>
      <c r="M203" s="323"/>
      <c r="N203" s="343"/>
      <c r="O203" s="353"/>
      <c r="P203" s="354"/>
      <c r="Q203" s="355"/>
      <c r="R203" s="355"/>
      <c r="S203" s="355"/>
      <c r="T203" s="355"/>
    </row>
    <row r="204" spans="1:20" s="14" customFormat="1" ht="13.5" customHeight="1">
      <c r="A204" s="330">
        <v>158</v>
      </c>
      <c r="B204" s="330" t="s">
        <v>128</v>
      </c>
      <c r="C204" s="330" t="s">
        <v>259</v>
      </c>
      <c r="D204" s="359" t="s">
        <v>340</v>
      </c>
      <c r="E204" s="333" t="s">
        <v>341</v>
      </c>
      <c r="F204" s="334" t="s">
        <v>109</v>
      </c>
      <c r="G204" s="335">
        <v>2</v>
      </c>
      <c r="H204" s="336"/>
      <c r="I204" s="341">
        <f t="shared" si="12"/>
        <v>0</v>
      </c>
      <c r="J204" s="324"/>
      <c r="K204" s="323"/>
      <c r="L204" s="324"/>
      <c r="M204" s="323"/>
      <c r="N204" s="343">
        <v>21</v>
      </c>
      <c r="O204" s="353"/>
      <c r="P204" s="354"/>
      <c r="Q204" s="355"/>
      <c r="R204" s="355"/>
      <c r="S204" s="355"/>
      <c r="T204" s="355"/>
    </row>
    <row r="205" spans="1:20" s="14" customFormat="1" ht="13.5" customHeight="1">
      <c r="A205" s="330"/>
      <c r="B205" s="322"/>
      <c r="C205" s="322"/>
      <c r="D205" s="359"/>
      <c r="E205" s="344" t="s">
        <v>263</v>
      </c>
      <c r="F205" s="334"/>
      <c r="G205" s="332"/>
      <c r="H205" s="332"/>
      <c r="I205" s="341"/>
      <c r="J205" s="324"/>
      <c r="K205" s="323"/>
      <c r="L205" s="324"/>
      <c r="M205" s="323"/>
      <c r="N205" s="343"/>
      <c r="O205" s="353"/>
      <c r="P205" s="354"/>
      <c r="Q205" s="355"/>
      <c r="R205" s="355"/>
      <c r="S205" s="355"/>
      <c r="T205" s="355"/>
    </row>
    <row r="206" spans="1:20" s="14" customFormat="1" ht="13.5" customHeight="1">
      <c r="A206" s="330">
        <v>159</v>
      </c>
      <c r="B206" s="330" t="s">
        <v>128</v>
      </c>
      <c r="C206" s="330" t="s">
        <v>259</v>
      </c>
      <c r="D206" s="359">
        <v>891000032</v>
      </c>
      <c r="E206" s="363" t="s">
        <v>490</v>
      </c>
      <c r="F206" s="334" t="s">
        <v>109</v>
      </c>
      <c r="G206" s="335">
        <v>1</v>
      </c>
      <c r="H206" s="396"/>
      <c r="I206" s="341">
        <f>ROUND(G206*H206,2)</f>
        <v>0</v>
      </c>
      <c r="J206" s="324"/>
      <c r="K206" s="323"/>
      <c r="L206" s="324"/>
      <c r="M206" s="323"/>
      <c r="N206" s="343">
        <v>21</v>
      </c>
      <c r="O206" s="353"/>
      <c r="P206" s="354"/>
      <c r="Q206" s="355"/>
      <c r="R206" s="355"/>
      <c r="S206" s="355"/>
      <c r="T206" s="355"/>
    </row>
    <row r="207" spans="1:20" s="14" customFormat="1" ht="13.5" customHeight="1">
      <c r="A207" s="330">
        <v>160</v>
      </c>
      <c r="B207" s="330" t="s">
        <v>128</v>
      </c>
      <c r="C207" s="330" t="s">
        <v>259</v>
      </c>
      <c r="D207" s="359">
        <v>891000033</v>
      </c>
      <c r="E207" s="363" t="s">
        <v>491</v>
      </c>
      <c r="F207" s="334" t="s">
        <v>109</v>
      </c>
      <c r="G207" s="335">
        <v>29</v>
      </c>
      <c r="H207" s="396"/>
      <c r="I207" s="341">
        <f>ROUND(G207*H207,2)</f>
        <v>0</v>
      </c>
      <c r="J207" s="324"/>
      <c r="K207" s="323"/>
      <c r="L207" s="324"/>
      <c r="M207" s="323"/>
      <c r="N207" s="343">
        <v>21</v>
      </c>
      <c r="O207" s="353"/>
      <c r="P207" s="354"/>
      <c r="Q207" s="355"/>
      <c r="R207" s="355"/>
      <c r="S207" s="355"/>
      <c r="T207" s="355"/>
    </row>
    <row r="208" spans="1:20" s="14" customFormat="1" ht="13.5" customHeight="1">
      <c r="A208" s="330">
        <v>161</v>
      </c>
      <c r="B208" s="330" t="s">
        <v>105</v>
      </c>
      <c r="C208" s="330" t="s">
        <v>106</v>
      </c>
      <c r="D208" s="359" t="s">
        <v>342</v>
      </c>
      <c r="E208" s="333" t="s">
        <v>343</v>
      </c>
      <c r="F208" s="334" t="s">
        <v>112</v>
      </c>
      <c r="G208" s="335">
        <v>1300</v>
      </c>
      <c r="H208" s="336"/>
      <c r="I208" s="341">
        <f t="shared" si="12"/>
        <v>0</v>
      </c>
      <c r="J208" s="324"/>
      <c r="K208" s="323"/>
      <c r="L208" s="324"/>
      <c r="M208" s="323"/>
      <c r="N208" s="343">
        <v>21</v>
      </c>
      <c r="O208" s="353"/>
      <c r="P208" s="354"/>
      <c r="Q208" s="355"/>
      <c r="R208" s="355"/>
      <c r="S208" s="355"/>
      <c r="T208" s="355"/>
    </row>
    <row r="209" spans="1:20" s="14" customFormat="1" ht="13.5" customHeight="1">
      <c r="A209" s="330">
        <v>162</v>
      </c>
      <c r="B209" s="330" t="s">
        <v>105</v>
      </c>
      <c r="C209" s="330" t="s">
        <v>106</v>
      </c>
      <c r="D209" s="359" t="s">
        <v>344</v>
      </c>
      <c r="E209" s="333" t="s">
        <v>345</v>
      </c>
      <c r="F209" s="334" t="s">
        <v>112</v>
      </c>
      <c r="G209" s="335">
        <v>1300</v>
      </c>
      <c r="H209" s="336"/>
      <c r="I209" s="341">
        <f t="shared" si="12"/>
        <v>0</v>
      </c>
      <c r="J209" s="324"/>
      <c r="K209" s="323"/>
      <c r="L209" s="324"/>
      <c r="M209" s="323"/>
      <c r="N209" s="343">
        <v>21</v>
      </c>
      <c r="O209" s="353"/>
      <c r="P209" s="354"/>
      <c r="Q209" s="355"/>
      <c r="R209" s="355"/>
      <c r="S209" s="355"/>
      <c r="T209" s="355"/>
    </row>
    <row r="210" spans="1:20" s="14" customFormat="1" ht="13.5" customHeight="1">
      <c r="A210" s="330">
        <v>163</v>
      </c>
      <c r="B210" s="330" t="s">
        <v>105</v>
      </c>
      <c r="C210" s="330" t="s">
        <v>106</v>
      </c>
      <c r="D210" s="359" t="s">
        <v>346</v>
      </c>
      <c r="E210" s="333" t="s">
        <v>347</v>
      </c>
      <c r="F210" s="334" t="s">
        <v>243</v>
      </c>
      <c r="G210" s="335">
        <v>2</v>
      </c>
      <c r="H210" s="336"/>
      <c r="I210" s="341">
        <f t="shared" si="12"/>
        <v>0</v>
      </c>
      <c r="J210" s="324"/>
      <c r="K210" s="323"/>
      <c r="L210" s="324"/>
      <c r="M210" s="323"/>
      <c r="N210" s="343">
        <v>21</v>
      </c>
      <c r="O210" s="353"/>
      <c r="P210" s="354"/>
      <c r="Q210" s="355"/>
      <c r="R210" s="355"/>
      <c r="S210" s="355"/>
      <c r="T210" s="355"/>
    </row>
    <row r="211" spans="1:20" s="14" customFormat="1" ht="13.5" customHeight="1">
      <c r="A211" s="330">
        <v>164</v>
      </c>
      <c r="B211" s="330" t="s">
        <v>105</v>
      </c>
      <c r="C211" s="330" t="s">
        <v>106</v>
      </c>
      <c r="D211" s="359" t="s">
        <v>348</v>
      </c>
      <c r="E211" s="333" t="s">
        <v>349</v>
      </c>
      <c r="F211" s="334" t="s">
        <v>243</v>
      </c>
      <c r="G211" s="335">
        <v>1</v>
      </c>
      <c r="H211" s="336"/>
      <c r="I211" s="341">
        <f t="shared" si="12"/>
        <v>0</v>
      </c>
      <c r="J211" s="324"/>
      <c r="K211" s="323"/>
      <c r="L211" s="324"/>
      <c r="M211" s="323"/>
      <c r="N211" s="343">
        <v>21</v>
      </c>
      <c r="O211" s="353"/>
      <c r="P211" s="354"/>
      <c r="Q211" s="355"/>
      <c r="R211" s="355"/>
      <c r="S211" s="355"/>
      <c r="T211" s="355"/>
    </row>
    <row r="212" spans="1:20" s="14" customFormat="1" ht="13.5" customHeight="1">
      <c r="A212" s="330">
        <v>165</v>
      </c>
      <c r="B212" s="330" t="s">
        <v>105</v>
      </c>
      <c r="C212" s="330" t="s">
        <v>106</v>
      </c>
      <c r="D212" s="359">
        <v>900.1</v>
      </c>
      <c r="E212" s="333" t="s">
        <v>492</v>
      </c>
      <c r="F212" s="334" t="s">
        <v>243</v>
      </c>
      <c r="G212" s="335">
        <v>11</v>
      </c>
      <c r="H212" s="396"/>
      <c r="I212" s="341">
        <f aca="true" t="shared" si="13" ref="I212:I218">ROUND(G212*H212,2)</f>
        <v>0</v>
      </c>
      <c r="J212" s="324"/>
      <c r="K212" s="323"/>
      <c r="L212" s="324"/>
      <c r="M212" s="323"/>
      <c r="N212" s="343">
        <v>21</v>
      </c>
      <c r="O212" s="353"/>
      <c r="P212" s="354"/>
      <c r="Q212" s="355"/>
      <c r="R212" s="355"/>
      <c r="S212" s="355"/>
      <c r="T212" s="355"/>
    </row>
    <row r="213" spans="1:20" s="14" customFormat="1" ht="13.5" customHeight="1">
      <c r="A213" s="330">
        <v>166</v>
      </c>
      <c r="B213" s="330" t="s">
        <v>105</v>
      </c>
      <c r="C213" s="330" t="s">
        <v>106</v>
      </c>
      <c r="D213" s="359">
        <v>900.2</v>
      </c>
      <c r="E213" s="333" t="s">
        <v>493</v>
      </c>
      <c r="F213" s="334" t="s">
        <v>133</v>
      </c>
      <c r="G213" s="335">
        <v>11</v>
      </c>
      <c r="H213" s="396"/>
      <c r="I213" s="341">
        <f t="shared" si="13"/>
        <v>0</v>
      </c>
      <c r="J213" s="324"/>
      <c r="K213" s="323"/>
      <c r="L213" s="324"/>
      <c r="M213" s="323"/>
      <c r="N213" s="343">
        <v>21</v>
      </c>
      <c r="O213" s="353"/>
      <c r="P213" s="354"/>
      <c r="Q213" s="355"/>
      <c r="R213" s="355"/>
      <c r="S213" s="355"/>
      <c r="T213" s="355"/>
    </row>
    <row r="214" spans="1:20" s="14" customFormat="1" ht="13.5" customHeight="1">
      <c r="A214" s="404">
        <v>167</v>
      </c>
      <c r="B214" s="404" t="s">
        <v>105</v>
      </c>
      <c r="C214" s="404" t="s">
        <v>504</v>
      </c>
      <c r="D214" s="405">
        <v>900.3</v>
      </c>
      <c r="E214" s="430" t="s">
        <v>505</v>
      </c>
      <c r="F214" s="407" t="s">
        <v>133</v>
      </c>
      <c r="G214" s="408">
        <v>1</v>
      </c>
      <c r="H214" s="431"/>
      <c r="I214" s="410">
        <f t="shared" si="13"/>
        <v>0</v>
      </c>
      <c r="J214" s="411"/>
      <c r="K214" s="412"/>
      <c r="L214" s="411"/>
      <c r="M214" s="412"/>
      <c r="N214" s="413">
        <v>21</v>
      </c>
      <c r="O214" s="353"/>
      <c r="P214" s="354"/>
      <c r="Q214" s="355"/>
      <c r="R214" s="355"/>
      <c r="S214" s="355"/>
      <c r="T214" s="355"/>
    </row>
    <row r="215" spans="1:20" s="14" customFormat="1" ht="13.5" customHeight="1">
      <c r="A215" s="404">
        <v>168</v>
      </c>
      <c r="B215" s="404" t="s">
        <v>105</v>
      </c>
      <c r="C215" s="404" t="s">
        <v>455</v>
      </c>
      <c r="D215" s="439" t="s">
        <v>509</v>
      </c>
      <c r="E215" s="440" t="s">
        <v>510</v>
      </c>
      <c r="F215" s="404" t="s">
        <v>109</v>
      </c>
      <c r="G215" s="441">
        <v>10</v>
      </c>
      <c r="H215" s="410"/>
      <c r="I215" s="410">
        <f t="shared" si="13"/>
        <v>0</v>
      </c>
      <c r="J215" s="442">
        <v>0</v>
      </c>
      <c r="K215" s="441">
        <f>G215*J215</f>
        <v>0</v>
      </c>
      <c r="L215" s="442">
        <v>0</v>
      </c>
      <c r="M215" s="441">
        <f>G215*L215</f>
        <v>0</v>
      </c>
      <c r="N215" s="413">
        <v>21</v>
      </c>
      <c r="O215" s="353"/>
      <c r="P215" s="354"/>
      <c r="Q215" s="355"/>
      <c r="R215" s="355"/>
      <c r="S215" s="355"/>
      <c r="T215" s="355"/>
    </row>
    <row r="216" spans="1:20" s="14" customFormat="1" ht="25.5" customHeight="1">
      <c r="A216" s="404">
        <v>169</v>
      </c>
      <c r="B216" s="437" t="s">
        <v>128</v>
      </c>
      <c r="C216" s="437" t="s">
        <v>456</v>
      </c>
      <c r="D216" s="443" t="s">
        <v>511</v>
      </c>
      <c r="E216" s="429" t="s">
        <v>512</v>
      </c>
      <c r="F216" s="437" t="s">
        <v>109</v>
      </c>
      <c r="G216" s="412">
        <v>10</v>
      </c>
      <c r="H216" s="444"/>
      <c r="I216" s="444">
        <f t="shared" si="13"/>
        <v>0</v>
      </c>
      <c r="J216" s="411">
        <v>0.0036</v>
      </c>
      <c r="K216" s="412">
        <f>G216*J216</f>
        <v>0.036</v>
      </c>
      <c r="L216" s="411">
        <v>0</v>
      </c>
      <c r="M216" s="412">
        <f>G216*L216</f>
        <v>0</v>
      </c>
      <c r="N216" s="445">
        <v>21</v>
      </c>
      <c r="O216" s="353"/>
      <c r="P216" s="354"/>
      <c r="Q216" s="355"/>
      <c r="R216" s="355"/>
      <c r="S216" s="355"/>
      <c r="T216" s="355"/>
    </row>
    <row r="217" spans="1:20" s="14" customFormat="1" ht="13.5" customHeight="1">
      <c r="A217" s="404">
        <v>170</v>
      </c>
      <c r="B217" s="404" t="s">
        <v>105</v>
      </c>
      <c r="C217" s="404" t="s">
        <v>455</v>
      </c>
      <c r="D217" s="439" t="s">
        <v>513</v>
      </c>
      <c r="E217" s="440" t="s">
        <v>514</v>
      </c>
      <c r="F217" s="404" t="s">
        <v>109</v>
      </c>
      <c r="G217" s="441">
        <v>2</v>
      </c>
      <c r="H217" s="410"/>
      <c r="I217" s="410">
        <f t="shared" si="13"/>
        <v>0</v>
      </c>
      <c r="J217" s="442">
        <v>0</v>
      </c>
      <c r="K217" s="441">
        <f>G217*J217</f>
        <v>0</v>
      </c>
      <c r="L217" s="442">
        <v>0</v>
      </c>
      <c r="M217" s="441">
        <f>G217*L217</f>
        <v>0</v>
      </c>
      <c r="N217" s="413">
        <v>21</v>
      </c>
      <c r="O217" s="353"/>
      <c r="P217" s="354"/>
      <c r="Q217" s="355"/>
      <c r="R217" s="355"/>
      <c r="S217" s="355"/>
      <c r="T217" s="355"/>
    </row>
    <row r="218" spans="1:20" s="14" customFormat="1" ht="27.75" customHeight="1">
      <c r="A218" s="404">
        <v>171</v>
      </c>
      <c r="B218" s="437" t="s">
        <v>128</v>
      </c>
      <c r="C218" s="437" t="s">
        <v>456</v>
      </c>
      <c r="D218" s="443" t="s">
        <v>515</v>
      </c>
      <c r="E218" s="429" t="s">
        <v>516</v>
      </c>
      <c r="F218" s="437" t="s">
        <v>109</v>
      </c>
      <c r="G218" s="412">
        <v>2</v>
      </c>
      <c r="H218" s="444"/>
      <c r="I218" s="444">
        <f t="shared" si="13"/>
        <v>0</v>
      </c>
      <c r="J218" s="411">
        <v>0.0062</v>
      </c>
      <c r="K218" s="412">
        <f>G218*J218</f>
        <v>0.0124</v>
      </c>
      <c r="L218" s="411">
        <v>0</v>
      </c>
      <c r="M218" s="412">
        <f>G218*L218</f>
        <v>0</v>
      </c>
      <c r="N218" s="445">
        <v>21</v>
      </c>
      <c r="O218" s="353"/>
      <c r="P218" s="354"/>
      <c r="Q218" s="355"/>
      <c r="R218" s="355"/>
      <c r="S218" s="355"/>
      <c r="T218" s="355"/>
    </row>
    <row r="219" spans="1:20" s="14" customFormat="1" ht="13.5" customHeight="1">
      <c r="A219" s="330">
        <v>172</v>
      </c>
      <c r="B219" s="330" t="s">
        <v>105</v>
      </c>
      <c r="C219" s="330" t="s">
        <v>106</v>
      </c>
      <c r="D219" s="359">
        <v>998273102</v>
      </c>
      <c r="E219" s="333" t="s">
        <v>364</v>
      </c>
      <c r="F219" s="334" t="s">
        <v>129</v>
      </c>
      <c r="G219" s="335">
        <v>51.1893609799999</v>
      </c>
      <c r="H219" s="336"/>
      <c r="I219" s="341">
        <f t="shared" si="12"/>
        <v>0</v>
      </c>
      <c r="J219" s="324"/>
      <c r="K219" s="323"/>
      <c r="L219" s="324"/>
      <c r="M219" s="323"/>
      <c r="N219" s="343">
        <v>21</v>
      </c>
      <c r="O219" s="353"/>
      <c r="P219" s="354"/>
      <c r="Q219" s="355"/>
      <c r="R219" s="355"/>
      <c r="S219" s="355"/>
      <c r="T219" s="355"/>
    </row>
    <row r="220" spans="1:16" s="14" customFormat="1" ht="13.5" customHeight="1">
      <c r="A220" s="330"/>
      <c r="B220" s="346" t="s">
        <v>59</v>
      </c>
      <c r="C220" s="347"/>
      <c r="D220" s="348">
        <v>91</v>
      </c>
      <c r="E220" s="348" t="s">
        <v>350</v>
      </c>
      <c r="F220" s="347"/>
      <c r="G220" s="347"/>
      <c r="H220" s="347"/>
      <c r="I220" s="349">
        <f>SUM(I221:I226)</f>
        <v>0</v>
      </c>
      <c r="J220" s="356"/>
      <c r="K220" s="357"/>
      <c r="L220" s="356"/>
      <c r="M220" s="357"/>
      <c r="N220" s="358">
        <v>21</v>
      </c>
      <c r="O220" s="157"/>
      <c r="P220" s="158"/>
    </row>
    <row r="221" spans="1:16" s="14" customFormat="1" ht="13.5" customHeight="1">
      <c r="A221" s="330">
        <v>173</v>
      </c>
      <c r="B221" s="330" t="s">
        <v>105</v>
      </c>
      <c r="C221" s="330" t="s">
        <v>106</v>
      </c>
      <c r="D221" s="359">
        <v>919735114</v>
      </c>
      <c r="E221" s="333" t="s">
        <v>494</v>
      </c>
      <c r="F221" s="334" t="s">
        <v>112</v>
      </c>
      <c r="G221" s="335">
        <v>414.9</v>
      </c>
      <c r="H221" s="340"/>
      <c r="I221" s="341">
        <f aca="true" t="shared" si="14" ref="I221:I230">ROUND(G221*H221,2)</f>
        <v>0</v>
      </c>
      <c r="J221" s="324"/>
      <c r="K221" s="323"/>
      <c r="L221" s="324"/>
      <c r="M221" s="323"/>
      <c r="N221" s="343">
        <v>21</v>
      </c>
      <c r="O221" s="157"/>
      <c r="P221" s="158"/>
    </row>
    <row r="222" spans="1:16" s="14" customFormat="1" ht="13.5" customHeight="1">
      <c r="A222" s="330">
        <v>174</v>
      </c>
      <c r="B222" s="330" t="s">
        <v>105</v>
      </c>
      <c r="C222" s="330" t="s">
        <v>106</v>
      </c>
      <c r="D222" s="359">
        <v>919735122</v>
      </c>
      <c r="E222" s="333" t="s">
        <v>495</v>
      </c>
      <c r="F222" s="334" t="s">
        <v>112</v>
      </c>
      <c r="G222" s="335">
        <v>833.6</v>
      </c>
      <c r="H222" s="340"/>
      <c r="I222" s="341">
        <f t="shared" si="14"/>
        <v>0</v>
      </c>
      <c r="J222" s="324"/>
      <c r="K222" s="323"/>
      <c r="L222" s="324"/>
      <c r="M222" s="323"/>
      <c r="N222" s="343">
        <v>21</v>
      </c>
      <c r="O222" s="157"/>
      <c r="P222" s="158"/>
    </row>
    <row r="223" spans="1:16" s="14" customFormat="1" ht="13.5" customHeight="1">
      <c r="A223" s="330">
        <v>175</v>
      </c>
      <c r="B223" s="330" t="s">
        <v>105</v>
      </c>
      <c r="C223" s="330" t="s">
        <v>106</v>
      </c>
      <c r="D223" s="359" t="s">
        <v>351</v>
      </c>
      <c r="E223" s="333" t="s">
        <v>352</v>
      </c>
      <c r="F223" s="334" t="s">
        <v>112</v>
      </c>
      <c r="G223" s="335">
        <v>414.9</v>
      </c>
      <c r="H223" s="340"/>
      <c r="I223" s="341">
        <f>ROUND(G223*H223,2)</f>
        <v>0</v>
      </c>
      <c r="J223" s="324"/>
      <c r="K223" s="323"/>
      <c r="L223" s="324"/>
      <c r="M223" s="323"/>
      <c r="N223" s="343">
        <v>21</v>
      </c>
      <c r="O223" s="157"/>
      <c r="P223" s="158"/>
    </row>
    <row r="224" spans="1:16" s="14" customFormat="1" ht="27" customHeight="1">
      <c r="A224" s="330">
        <v>176</v>
      </c>
      <c r="B224" s="330" t="s">
        <v>105</v>
      </c>
      <c r="C224" s="330" t="s">
        <v>106</v>
      </c>
      <c r="D224" s="359">
        <v>916241112</v>
      </c>
      <c r="E224" s="333" t="s">
        <v>371</v>
      </c>
      <c r="F224" s="334" t="s">
        <v>112</v>
      </c>
      <c r="G224" s="335">
        <v>414.9</v>
      </c>
      <c r="H224" s="401"/>
      <c r="I224" s="341">
        <f t="shared" si="14"/>
        <v>0</v>
      </c>
      <c r="J224" s="324"/>
      <c r="K224" s="323"/>
      <c r="L224" s="324"/>
      <c r="M224" s="323"/>
      <c r="N224" s="343">
        <v>21</v>
      </c>
      <c r="O224" s="157"/>
      <c r="P224" s="158"/>
    </row>
    <row r="225" spans="1:16" s="14" customFormat="1" ht="13.5" customHeight="1">
      <c r="A225" s="330">
        <v>177</v>
      </c>
      <c r="B225" s="330" t="s">
        <v>105</v>
      </c>
      <c r="C225" s="330" t="s">
        <v>106</v>
      </c>
      <c r="D225" s="359">
        <v>916111122</v>
      </c>
      <c r="E225" s="333" t="s">
        <v>372</v>
      </c>
      <c r="F225" s="334" t="s">
        <v>112</v>
      </c>
      <c r="G225" s="335">
        <v>829.8</v>
      </c>
      <c r="H225" s="401"/>
      <c r="I225" s="341">
        <f t="shared" si="14"/>
        <v>0</v>
      </c>
      <c r="J225" s="324"/>
      <c r="K225" s="323"/>
      <c r="L225" s="324"/>
      <c r="M225" s="323"/>
      <c r="N225" s="343">
        <v>21</v>
      </c>
      <c r="O225" s="157"/>
      <c r="P225" s="158"/>
    </row>
    <row r="226" spans="1:16" s="14" customFormat="1" ht="13.5" customHeight="1">
      <c r="A226" s="330">
        <v>178</v>
      </c>
      <c r="B226" s="330" t="s">
        <v>105</v>
      </c>
      <c r="C226" s="330" t="s">
        <v>106</v>
      </c>
      <c r="D226" s="362">
        <v>998223011</v>
      </c>
      <c r="E226" s="337" t="s">
        <v>373</v>
      </c>
      <c r="F226" s="338" t="s">
        <v>129</v>
      </c>
      <c r="G226" s="339">
        <v>183.99951899995943</v>
      </c>
      <c r="H226" s="340"/>
      <c r="I226" s="341">
        <f t="shared" si="14"/>
        <v>0</v>
      </c>
      <c r="J226" s="324"/>
      <c r="K226" s="323"/>
      <c r="L226" s="324"/>
      <c r="M226" s="323"/>
      <c r="N226" s="343">
        <v>21</v>
      </c>
      <c r="O226" s="157"/>
      <c r="P226" s="158"/>
    </row>
    <row r="227" spans="1:16" s="14" customFormat="1" ht="13.5" customHeight="1">
      <c r="A227" s="330"/>
      <c r="B227" s="346" t="s">
        <v>59</v>
      </c>
      <c r="C227" s="347"/>
      <c r="D227" s="348">
        <v>97</v>
      </c>
      <c r="E227" s="348" t="s">
        <v>353</v>
      </c>
      <c r="F227" s="347"/>
      <c r="G227" s="347"/>
      <c r="H227" s="347"/>
      <c r="I227" s="349">
        <f>SUM(I228:I230)</f>
        <v>0</v>
      </c>
      <c r="J227" s="350"/>
      <c r="K227" s="351"/>
      <c r="L227" s="350"/>
      <c r="M227" s="351"/>
      <c r="N227" s="352"/>
      <c r="O227" s="157"/>
      <c r="P227" s="158"/>
    </row>
    <row r="228" spans="1:16" s="14" customFormat="1" ht="13.5" customHeight="1">
      <c r="A228" s="330">
        <v>179</v>
      </c>
      <c r="B228" s="330" t="s">
        <v>105</v>
      </c>
      <c r="C228" s="330" t="s">
        <v>106</v>
      </c>
      <c r="D228" s="359" t="s">
        <v>354</v>
      </c>
      <c r="E228" s="333" t="s">
        <v>355</v>
      </c>
      <c r="F228" s="334" t="s">
        <v>112</v>
      </c>
      <c r="G228" s="335">
        <v>414.9</v>
      </c>
      <c r="H228" s="336"/>
      <c r="I228" s="341">
        <f t="shared" si="14"/>
        <v>0</v>
      </c>
      <c r="J228" s="324"/>
      <c r="K228" s="323"/>
      <c r="L228" s="324"/>
      <c r="M228" s="323"/>
      <c r="N228" s="343">
        <v>21</v>
      </c>
      <c r="O228" s="157"/>
      <c r="P228" s="158"/>
    </row>
    <row r="229" spans="1:16" s="14" customFormat="1" ht="13.5" customHeight="1">
      <c r="A229" s="330">
        <v>180</v>
      </c>
      <c r="B229" s="330" t="s">
        <v>105</v>
      </c>
      <c r="C229" s="330" t="s">
        <v>106</v>
      </c>
      <c r="D229" s="359">
        <v>979.2</v>
      </c>
      <c r="E229" s="333" t="s">
        <v>356</v>
      </c>
      <c r="F229" s="334" t="s">
        <v>109</v>
      </c>
      <c r="G229" s="335">
        <v>41.5</v>
      </c>
      <c r="H229" s="336"/>
      <c r="I229" s="341">
        <f t="shared" si="14"/>
        <v>0</v>
      </c>
      <c r="J229" s="324"/>
      <c r="K229" s="323"/>
      <c r="L229" s="324"/>
      <c r="M229" s="323"/>
      <c r="N229" s="343">
        <v>21</v>
      </c>
      <c r="O229" s="157"/>
      <c r="P229" s="158"/>
    </row>
    <row r="230" spans="1:16" s="14" customFormat="1" ht="25.5" customHeight="1">
      <c r="A230" s="330">
        <v>181</v>
      </c>
      <c r="B230" s="330" t="s">
        <v>105</v>
      </c>
      <c r="C230" s="330" t="s">
        <v>106</v>
      </c>
      <c r="D230" s="359" t="s">
        <v>357</v>
      </c>
      <c r="E230" s="333" t="s">
        <v>358</v>
      </c>
      <c r="F230" s="334" t="s">
        <v>107</v>
      </c>
      <c r="G230" s="335">
        <v>124.47</v>
      </c>
      <c r="H230" s="336"/>
      <c r="I230" s="341">
        <f t="shared" si="14"/>
        <v>0</v>
      </c>
      <c r="J230" s="324"/>
      <c r="K230" s="323"/>
      <c r="L230" s="324"/>
      <c r="M230" s="323"/>
      <c r="N230" s="343">
        <v>21</v>
      </c>
      <c r="O230" s="157"/>
      <c r="P230" s="158"/>
    </row>
    <row r="231" spans="1:14" s="143" customFormat="1" ht="12.75" customHeight="1">
      <c r="A231" s="330"/>
      <c r="B231" s="326"/>
      <c r="C231" s="326"/>
      <c r="D231" s="326"/>
      <c r="E231" s="327" t="s">
        <v>84</v>
      </c>
      <c r="F231" s="326"/>
      <c r="G231" s="326"/>
      <c r="H231" s="326"/>
      <c r="I231" s="328">
        <f>I14</f>
        <v>0</v>
      </c>
      <c r="J231" s="326"/>
      <c r="K231" s="329" t="e">
        <f>K14+#REF!</f>
        <v>#REF!</v>
      </c>
      <c r="L231" s="326"/>
      <c r="M231" s="329" t="e">
        <f>M14+#REF!</f>
        <v>#REF!</v>
      </c>
      <c r="N231" s="326"/>
    </row>
  </sheetData>
  <sheetProtection/>
  <printOptions horizontalCentered="1"/>
  <pageMargins left="0.5905511811023623" right="0.5905511811023623" top="0.5905511811023623" bottom="0.5905511811023623" header="0" footer="0"/>
  <pageSetup fitToHeight="999" fitToWidth="1"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23"/>
  <sheetViews>
    <sheetView showGridLines="0" view="pageBreakPreview" zoomScaleSheetLayoutView="100" zoomScalePageLayoutView="0" workbookViewId="0" topLeftCell="A1">
      <selection activeCell="D50" sqref="D50"/>
    </sheetView>
  </sheetViews>
  <sheetFormatPr defaultColWidth="9.140625" defaultRowHeight="12.75"/>
  <cols>
    <col min="1" max="1" width="10.421875" style="162" customWidth="1"/>
    <col min="2" max="2" width="7.140625" style="162" customWidth="1"/>
    <col min="3" max="3" width="9.8515625" style="162" customWidth="1"/>
    <col min="4" max="4" width="55.8515625" style="284" customWidth="1"/>
    <col min="5" max="5" width="4.57421875" style="162" customWidth="1"/>
    <col min="6" max="6" width="7.28125" style="162" customWidth="1"/>
    <col min="7" max="7" width="9.8515625" style="162" customWidth="1"/>
    <col min="8" max="8" width="10.8515625" style="162" bestFit="1" customWidth="1"/>
    <col min="9" max="9" width="6.00390625" style="162" bestFit="1" customWidth="1"/>
    <col min="10" max="10" width="10.140625" style="162" bestFit="1" customWidth="1"/>
    <col min="11" max="11" width="5.8515625" style="162" customWidth="1"/>
    <col min="12" max="12" width="9.140625" style="162" customWidth="1"/>
    <col min="13" max="13" width="16.28125" style="162" customWidth="1"/>
    <col min="14" max="16384" width="9.140625" style="162" customWidth="1"/>
  </cols>
  <sheetData>
    <row r="1" spans="1:11" ht="18">
      <c r="A1" s="159" t="s">
        <v>85</v>
      </c>
      <c r="B1" s="160"/>
      <c r="C1" s="160"/>
      <c r="D1" s="161"/>
      <c r="E1" s="160"/>
      <c r="F1" s="160"/>
      <c r="G1" s="160"/>
      <c r="H1" s="160"/>
      <c r="I1" s="160"/>
      <c r="J1" s="160"/>
      <c r="K1" s="160"/>
    </row>
    <row r="2" spans="1:11" ht="15.75">
      <c r="A2" s="163" t="s">
        <v>72</v>
      </c>
      <c r="B2" s="164" t="s">
        <v>374</v>
      </c>
      <c r="C2" s="164"/>
      <c r="D2" s="165"/>
      <c r="E2" s="164"/>
      <c r="F2" s="164"/>
      <c r="G2" s="164"/>
      <c r="H2" s="164"/>
      <c r="I2" s="164"/>
      <c r="J2" s="166"/>
      <c r="K2" s="166"/>
    </row>
    <row r="3" spans="1:11" ht="12.75">
      <c r="A3" s="167" t="s">
        <v>73</v>
      </c>
      <c r="B3" s="168"/>
      <c r="C3" s="168"/>
      <c r="D3" s="169"/>
      <c r="E3" s="170"/>
      <c r="F3" s="168"/>
      <c r="G3" s="168"/>
      <c r="H3" s="168"/>
      <c r="I3" s="168"/>
      <c r="J3" s="160"/>
      <c r="K3" s="160"/>
    </row>
    <row r="4" spans="1:11" s="171" customFormat="1" ht="12.75" customHeight="1">
      <c r="A4" s="167" t="s">
        <v>74</v>
      </c>
      <c r="B4" s="168" t="s">
        <v>148</v>
      </c>
      <c r="C4" s="168"/>
      <c r="D4" s="169"/>
      <c r="E4" s="168"/>
      <c r="F4" s="168"/>
      <c r="G4" s="168"/>
      <c r="H4" s="168"/>
      <c r="I4" s="168"/>
      <c r="J4" s="160"/>
      <c r="K4" s="160"/>
    </row>
    <row r="5" spans="1:11" s="171" customFormat="1" ht="12.75" customHeight="1">
      <c r="A5" s="168" t="s">
        <v>86</v>
      </c>
      <c r="B5" s="168" t="str">
        <f>'[1]Krycí list'!P5</f>
        <v> </v>
      </c>
      <c r="C5" s="168"/>
      <c r="D5" s="169"/>
      <c r="E5" s="168"/>
      <c r="F5" s="168"/>
      <c r="G5" s="168"/>
      <c r="H5" s="168"/>
      <c r="I5" s="168"/>
      <c r="J5" s="160"/>
      <c r="K5" s="160"/>
    </row>
    <row r="6" spans="1:13" ht="7.5" customHeight="1">
      <c r="A6" s="168"/>
      <c r="B6" s="168"/>
      <c r="C6" s="168"/>
      <c r="D6" s="169"/>
      <c r="E6" s="168"/>
      <c r="F6" s="168"/>
      <c r="G6" s="168"/>
      <c r="H6" s="168"/>
      <c r="I6" s="168"/>
      <c r="J6" s="160"/>
      <c r="K6" s="160"/>
      <c r="M6" s="172"/>
    </row>
    <row r="7" spans="1:11" ht="12.75" customHeight="1">
      <c r="A7" s="168" t="s">
        <v>76</v>
      </c>
      <c r="B7" s="168" t="s">
        <v>147</v>
      </c>
      <c r="C7" s="168"/>
      <c r="D7" s="169"/>
      <c r="E7" s="168"/>
      <c r="F7" s="168"/>
      <c r="G7" s="168"/>
      <c r="H7" s="168"/>
      <c r="I7" s="168"/>
      <c r="J7" s="160"/>
      <c r="K7" s="160"/>
    </row>
    <row r="8" spans="1:11" ht="18.75" customHeight="1">
      <c r="A8" s="168" t="s">
        <v>77</v>
      </c>
      <c r="B8" s="168"/>
      <c r="C8" s="168"/>
      <c r="D8" s="169"/>
      <c r="E8" s="168"/>
      <c r="F8" s="168"/>
      <c r="G8" s="168"/>
      <c r="H8" s="168"/>
      <c r="I8" s="168"/>
      <c r="J8" s="160"/>
      <c r="K8" s="160"/>
    </row>
    <row r="9" spans="1:11" ht="12.75" customHeight="1">
      <c r="A9" s="168" t="s">
        <v>78</v>
      </c>
      <c r="B9" s="173" t="s">
        <v>496</v>
      </c>
      <c r="C9" s="168"/>
      <c r="D9" s="169"/>
      <c r="E9" s="168"/>
      <c r="F9" s="168"/>
      <c r="G9" s="168"/>
      <c r="H9" s="168"/>
      <c r="I9" s="168"/>
      <c r="J9" s="160"/>
      <c r="K9" s="160"/>
    </row>
    <row r="10" spans="1:11" ht="5.25" customHeight="1">
      <c r="A10" s="160"/>
      <c r="B10" s="160"/>
      <c r="C10" s="160"/>
      <c r="D10" s="161"/>
      <c r="E10" s="160"/>
      <c r="F10" s="160"/>
      <c r="G10" s="160"/>
      <c r="H10" s="160"/>
      <c r="I10" s="160"/>
      <c r="J10" s="160"/>
      <c r="K10" s="160"/>
    </row>
    <row r="11" spans="1:11" s="175" customFormat="1" ht="24.75" customHeight="1">
      <c r="A11" s="174" t="s">
        <v>87</v>
      </c>
      <c r="B11" s="174" t="s">
        <v>149</v>
      </c>
      <c r="C11" s="174" t="s">
        <v>150</v>
      </c>
      <c r="D11" s="174" t="s">
        <v>151</v>
      </c>
      <c r="E11" s="174" t="s">
        <v>91</v>
      </c>
      <c r="F11" s="174" t="s">
        <v>92</v>
      </c>
      <c r="G11" s="174" t="s">
        <v>93</v>
      </c>
      <c r="H11" s="174" t="s">
        <v>152</v>
      </c>
      <c r="I11" s="174" t="s">
        <v>43</v>
      </c>
      <c r="J11" s="174" t="s">
        <v>81</v>
      </c>
      <c r="K11" s="174" t="s">
        <v>97</v>
      </c>
    </row>
    <row r="12" spans="1:11" s="175" customFormat="1" ht="12.75">
      <c r="A12" s="174">
        <v>1</v>
      </c>
      <c r="B12" s="174">
        <v>2</v>
      </c>
      <c r="C12" s="174">
        <v>3</v>
      </c>
      <c r="D12" s="174">
        <v>4</v>
      </c>
      <c r="E12" s="176">
        <v>6</v>
      </c>
      <c r="F12" s="174">
        <v>5</v>
      </c>
      <c r="G12" s="174">
        <v>6</v>
      </c>
      <c r="H12" s="174">
        <v>7</v>
      </c>
      <c r="I12" s="174">
        <v>8</v>
      </c>
      <c r="J12" s="174">
        <v>9</v>
      </c>
      <c r="K12" s="174">
        <v>10</v>
      </c>
    </row>
    <row r="13" spans="1:23" s="186" customFormat="1" ht="19.5" customHeight="1">
      <c r="A13" s="177"/>
      <c r="B13" s="178"/>
      <c r="C13" s="178"/>
      <c r="D13" s="179" t="s">
        <v>101</v>
      </c>
      <c r="E13" s="179"/>
      <c r="F13" s="180"/>
      <c r="G13" s="181"/>
      <c r="H13" s="181"/>
      <c r="I13" s="181"/>
      <c r="J13" s="182">
        <f>J14+J39+J42</f>
        <v>0</v>
      </c>
      <c r="K13" s="182"/>
      <c r="L13" s="183"/>
      <c r="M13" s="183"/>
      <c r="N13" s="184"/>
      <c r="O13" s="183"/>
      <c r="P13" s="183"/>
      <c r="Q13" s="183"/>
      <c r="R13" s="183"/>
      <c r="S13" s="183"/>
      <c r="T13" s="183"/>
      <c r="U13" s="183"/>
      <c r="V13" s="183"/>
      <c r="W13" s="185"/>
    </row>
    <row r="14" spans="1:23" ht="12.75">
      <c r="A14" s="187"/>
      <c r="B14" s="188"/>
      <c r="C14" s="189" t="s">
        <v>153</v>
      </c>
      <c r="D14" s="190" t="s">
        <v>41</v>
      </c>
      <c r="E14" s="191"/>
      <c r="F14" s="191"/>
      <c r="G14" s="191"/>
      <c r="H14" s="192"/>
      <c r="I14" s="192"/>
      <c r="J14" s="193">
        <f>SUM(J18:J38)</f>
        <v>0</v>
      </c>
      <c r="K14" s="193"/>
      <c r="L14" s="194"/>
      <c r="M14" s="195"/>
      <c r="N14" s="197"/>
      <c r="O14" s="196"/>
      <c r="P14" s="198"/>
      <c r="Q14" s="199"/>
      <c r="R14" s="199"/>
      <c r="S14" s="199"/>
      <c r="T14" s="200"/>
      <c r="U14" s="200"/>
      <c r="V14" s="200"/>
      <c r="W14" s="171"/>
    </row>
    <row r="15" spans="1:23" ht="12.75">
      <c r="A15" s="201"/>
      <c r="B15" s="201"/>
      <c r="C15" s="202" t="s">
        <v>154</v>
      </c>
      <c r="D15" s="203" t="s">
        <v>155</v>
      </c>
      <c r="E15" s="201"/>
      <c r="F15" s="204"/>
      <c r="G15" s="205"/>
      <c r="H15" s="206"/>
      <c r="I15" s="207"/>
      <c r="J15" s="206"/>
      <c r="K15" s="208"/>
      <c r="L15" s="194"/>
      <c r="M15" s="209"/>
      <c r="N15" s="210"/>
      <c r="O15" s="211"/>
      <c r="P15" s="211"/>
      <c r="Q15" s="211"/>
      <c r="R15" s="199"/>
      <c r="S15" s="199"/>
      <c r="T15" s="200"/>
      <c r="U15" s="200"/>
      <c r="V15" s="200"/>
      <c r="W15" s="171"/>
    </row>
    <row r="16" spans="1:23" ht="12.75">
      <c r="A16" s="201" t="s">
        <v>103</v>
      </c>
      <c r="B16" s="212"/>
      <c r="C16" s="213"/>
      <c r="D16" s="203" t="s">
        <v>156</v>
      </c>
      <c r="E16" s="201" t="s">
        <v>121</v>
      </c>
      <c r="F16" s="204">
        <v>1</v>
      </c>
      <c r="G16" s="205"/>
      <c r="H16" s="206">
        <f>F16*G16</f>
        <v>0</v>
      </c>
      <c r="I16" s="207"/>
      <c r="J16" s="206">
        <f>H16+I16</f>
        <v>0</v>
      </c>
      <c r="K16" s="214">
        <v>21</v>
      </c>
      <c r="L16" s="215"/>
      <c r="M16" s="215"/>
      <c r="N16" s="216"/>
      <c r="O16" s="215"/>
      <c r="P16" s="217"/>
      <c r="Q16" s="218"/>
      <c r="R16" s="219"/>
      <c r="S16" s="220"/>
      <c r="T16" s="219"/>
      <c r="U16" s="221"/>
      <c r="V16" s="221"/>
      <c r="W16" s="222"/>
    </row>
    <row r="17" spans="1:23" ht="12.75" customHeight="1">
      <c r="A17" s="201"/>
      <c r="B17" s="201"/>
      <c r="C17" s="202" t="s">
        <v>518</v>
      </c>
      <c r="D17" s="223" t="s">
        <v>158</v>
      </c>
      <c r="E17" s="224"/>
      <c r="F17" s="225"/>
      <c r="G17" s="226"/>
      <c r="H17" s="207"/>
      <c r="I17" s="207"/>
      <c r="J17" s="227"/>
      <c r="K17" s="214"/>
      <c r="L17" s="228"/>
      <c r="M17" s="215"/>
      <c r="N17" s="230"/>
      <c r="O17" s="229"/>
      <c r="P17" s="231"/>
      <c r="Q17" s="232"/>
      <c r="R17" s="220"/>
      <c r="S17" s="220"/>
      <c r="T17" s="220"/>
      <c r="U17" s="220"/>
      <c r="V17" s="220"/>
      <c r="W17" s="171"/>
    </row>
    <row r="18" spans="1:22" s="171" customFormat="1" ht="24" customHeight="1">
      <c r="A18" s="233">
        <v>2</v>
      </c>
      <c r="B18" s="212"/>
      <c r="C18" s="213"/>
      <c r="D18" s="234" t="s">
        <v>159</v>
      </c>
      <c r="E18" s="224" t="s">
        <v>121</v>
      </c>
      <c r="F18" s="204">
        <v>1</v>
      </c>
      <c r="G18" s="205"/>
      <c r="H18" s="206">
        <f>F18*G18</f>
        <v>0</v>
      </c>
      <c r="I18" s="206"/>
      <c r="J18" s="206">
        <f>F18*G18</f>
        <v>0</v>
      </c>
      <c r="K18" s="214">
        <v>21</v>
      </c>
      <c r="L18" s="215"/>
      <c r="M18" s="215"/>
      <c r="N18" s="235"/>
      <c r="O18" s="229"/>
      <c r="P18" s="231"/>
      <c r="Q18" s="232"/>
      <c r="R18" s="220"/>
      <c r="S18" s="220"/>
      <c r="T18" s="236"/>
      <c r="U18" s="236"/>
      <c r="V18" s="236"/>
    </row>
    <row r="19" spans="1:22" s="171" customFormat="1" ht="24" customHeight="1">
      <c r="A19" s="233">
        <v>3</v>
      </c>
      <c r="B19" s="212"/>
      <c r="C19" s="213"/>
      <c r="D19" s="237" t="s">
        <v>160</v>
      </c>
      <c r="E19" s="224" t="s">
        <v>121</v>
      </c>
      <c r="F19" s="204">
        <v>1</v>
      </c>
      <c r="G19" s="205"/>
      <c r="H19" s="206">
        <f>F19*G19</f>
        <v>0</v>
      </c>
      <c r="I19" s="206"/>
      <c r="J19" s="206">
        <f>F19*G19</f>
        <v>0</v>
      </c>
      <c r="K19" s="214">
        <v>21</v>
      </c>
      <c r="L19" s="215"/>
      <c r="M19" s="215"/>
      <c r="N19" s="235"/>
      <c r="O19" s="229"/>
      <c r="P19" s="231"/>
      <c r="Q19" s="232"/>
      <c r="R19" s="220"/>
      <c r="S19" s="220"/>
      <c r="T19" s="236"/>
      <c r="U19" s="236"/>
      <c r="V19" s="236"/>
    </row>
    <row r="20" spans="1:23" ht="12.75" customHeight="1">
      <c r="A20" s="201"/>
      <c r="B20" s="201"/>
      <c r="C20" s="202" t="s">
        <v>157</v>
      </c>
      <c r="D20" s="203" t="s">
        <v>162</v>
      </c>
      <c r="E20" s="224"/>
      <c r="F20" s="204"/>
      <c r="G20" s="205"/>
      <c r="H20" s="206"/>
      <c r="I20" s="206"/>
      <c r="J20" s="238"/>
      <c r="K20" s="214"/>
      <c r="L20" s="228"/>
      <c r="M20" s="215"/>
      <c r="N20" s="230"/>
      <c r="O20" s="229"/>
      <c r="P20" s="217"/>
      <c r="Q20" s="217"/>
      <c r="R20" s="239"/>
      <c r="S20" s="239"/>
      <c r="T20" s="239"/>
      <c r="U20" s="239"/>
      <c r="V20" s="239"/>
      <c r="W20" s="171"/>
    </row>
    <row r="21" spans="1:23" ht="12.75" customHeight="1">
      <c r="A21" s="233">
        <v>4</v>
      </c>
      <c r="B21" s="212"/>
      <c r="C21" s="224"/>
      <c r="D21" s="240" t="s">
        <v>163</v>
      </c>
      <c r="E21" s="224" t="s">
        <v>121</v>
      </c>
      <c r="F21" s="204">
        <v>1</v>
      </c>
      <c r="G21" s="205"/>
      <c r="H21" s="206">
        <f>F21*G21</f>
        <v>0</v>
      </c>
      <c r="I21" s="206"/>
      <c r="J21" s="241">
        <f>SUM(H21:I21)</f>
        <v>0</v>
      </c>
      <c r="K21" s="214">
        <v>21</v>
      </c>
      <c r="L21" s="215"/>
      <c r="M21" s="215"/>
      <c r="N21" s="243"/>
      <c r="O21" s="229"/>
      <c r="P21" s="217"/>
      <c r="Q21" s="218"/>
      <c r="R21" s="219"/>
      <c r="S21" s="219"/>
      <c r="T21" s="239"/>
      <c r="U21" s="244"/>
      <c r="V21" s="244"/>
      <c r="W21" s="171"/>
    </row>
    <row r="22" spans="1:23" s="171" customFormat="1" ht="12.75" customHeight="1">
      <c r="A22" s="233">
        <v>5</v>
      </c>
      <c r="B22" s="212"/>
      <c r="C22" s="224"/>
      <c r="D22" s="240" t="s">
        <v>164</v>
      </c>
      <c r="E22" s="224" t="s">
        <v>121</v>
      </c>
      <c r="F22" s="204">
        <v>1</v>
      </c>
      <c r="G22" s="205"/>
      <c r="H22" s="206">
        <f>F22*G22</f>
        <v>0</v>
      </c>
      <c r="I22" s="206"/>
      <c r="J22" s="241">
        <f>SUM(H22:I22)</f>
        <v>0</v>
      </c>
      <c r="K22" s="214">
        <v>21</v>
      </c>
      <c r="L22" s="228"/>
      <c r="M22" s="245"/>
      <c r="N22" s="246"/>
      <c r="O22" s="229"/>
      <c r="P22" s="217"/>
      <c r="Q22" s="218"/>
      <c r="R22" s="219"/>
      <c r="S22" s="219"/>
      <c r="T22" s="247"/>
      <c r="U22" s="248"/>
      <c r="V22" s="248"/>
      <c r="W22" s="222"/>
    </row>
    <row r="23" spans="1:23" ht="12.75" customHeight="1">
      <c r="A23" s="233">
        <v>6</v>
      </c>
      <c r="B23" s="212"/>
      <c r="C23" s="224"/>
      <c r="D23" s="240" t="s">
        <v>165</v>
      </c>
      <c r="E23" s="224" t="s">
        <v>121</v>
      </c>
      <c r="F23" s="204">
        <v>1</v>
      </c>
      <c r="G23" s="205"/>
      <c r="H23" s="206">
        <f>F23*G23</f>
        <v>0</v>
      </c>
      <c r="I23" s="206"/>
      <c r="J23" s="241">
        <f>SUM(H23:I23)</f>
        <v>0</v>
      </c>
      <c r="K23" s="214">
        <v>21</v>
      </c>
      <c r="L23" s="228"/>
      <c r="M23" s="245"/>
      <c r="N23" s="246"/>
      <c r="O23" s="229"/>
      <c r="P23" s="217"/>
      <c r="Q23" s="218"/>
      <c r="R23" s="219"/>
      <c r="S23" s="219"/>
      <c r="T23" s="247"/>
      <c r="U23" s="248"/>
      <c r="V23" s="248"/>
      <c r="W23" s="222"/>
    </row>
    <row r="24" spans="1:22" s="171" customFormat="1" ht="12.75" customHeight="1">
      <c r="A24" s="201"/>
      <c r="B24" s="201"/>
      <c r="C24" s="202" t="s">
        <v>161</v>
      </c>
      <c r="D24" s="223" t="s">
        <v>167</v>
      </c>
      <c r="E24" s="224"/>
      <c r="F24" s="204"/>
      <c r="G24" s="204"/>
      <c r="H24" s="238"/>
      <c r="I24" s="238"/>
      <c r="J24" s="238"/>
      <c r="K24" s="214"/>
      <c r="L24" s="228"/>
      <c r="M24" s="215"/>
      <c r="N24" s="230"/>
      <c r="O24" s="229"/>
      <c r="P24" s="217"/>
      <c r="Q24" s="218"/>
      <c r="R24" s="219"/>
      <c r="S24" s="219"/>
      <c r="T24" s="219"/>
      <c r="U24" s="219"/>
      <c r="V24" s="219"/>
    </row>
    <row r="25" spans="1:23" ht="12.75" customHeight="1">
      <c r="A25" s="233">
        <v>7</v>
      </c>
      <c r="B25" s="212"/>
      <c r="C25" s="213"/>
      <c r="D25" s="234" t="s">
        <v>168</v>
      </c>
      <c r="E25" s="224" t="s">
        <v>121</v>
      </c>
      <c r="F25" s="204">
        <v>1</v>
      </c>
      <c r="G25" s="205"/>
      <c r="H25" s="206">
        <f>F25*G25</f>
        <v>0</v>
      </c>
      <c r="I25" s="206"/>
      <c r="J25" s="241">
        <f>SUM(H25:I25)</f>
        <v>0</v>
      </c>
      <c r="K25" s="214">
        <v>21</v>
      </c>
      <c r="L25" s="215"/>
      <c r="M25" s="215"/>
      <c r="N25" s="235"/>
      <c r="O25" s="229"/>
      <c r="P25" s="217"/>
      <c r="Q25" s="217"/>
      <c r="R25" s="239"/>
      <c r="S25" s="239"/>
      <c r="T25" s="239"/>
      <c r="U25" s="244"/>
      <c r="V25" s="244"/>
      <c r="W25" s="171"/>
    </row>
    <row r="26" spans="1:23" ht="12.75" customHeight="1">
      <c r="A26" s="201"/>
      <c r="B26" s="201"/>
      <c r="C26" s="202" t="s">
        <v>166</v>
      </c>
      <c r="D26" s="249" t="s">
        <v>170</v>
      </c>
      <c r="E26" s="224"/>
      <c r="F26" s="204"/>
      <c r="G26" s="205"/>
      <c r="H26" s="206"/>
      <c r="I26" s="206"/>
      <c r="J26" s="206"/>
      <c r="K26" s="214"/>
      <c r="L26" s="228"/>
      <c r="M26" s="215"/>
      <c r="N26" s="230"/>
      <c r="O26" s="229"/>
      <c r="P26" s="217"/>
      <c r="Q26" s="217"/>
      <c r="R26" s="239"/>
      <c r="S26" s="239"/>
      <c r="T26" s="239"/>
      <c r="U26" s="239"/>
      <c r="V26" s="239"/>
      <c r="W26" s="171"/>
    </row>
    <row r="27" spans="1:23" ht="39" customHeight="1">
      <c r="A27" s="233">
        <v>8</v>
      </c>
      <c r="B27" s="212"/>
      <c r="C27" s="213"/>
      <c r="D27" s="237" t="s">
        <v>171</v>
      </c>
      <c r="E27" s="224" t="s">
        <v>121</v>
      </c>
      <c r="F27" s="204">
        <v>1</v>
      </c>
      <c r="G27" s="205"/>
      <c r="H27" s="206">
        <f>F27*G27</f>
        <v>0</v>
      </c>
      <c r="I27" s="206"/>
      <c r="J27" s="241">
        <f>SUM(H27:I27)</f>
        <v>0</v>
      </c>
      <c r="K27" s="214">
        <v>21</v>
      </c>
      <c r="L27" s="215"/>
      <c r="M27" s="245"/>
      <c r="N27" s="250"/>
      <c r="O27" s="229"/>
      <c r="P27" s="217"/>
      <c r="Q27" s="218"/>
      <c r="R27" s="219"/>
      <c r="S27" s="219"/>
      <c r="T27" s="247"/>
      <c r="U27" s="248"/>
      <c r="V27" s="248"/>
      <c r="W27" s="222"/>
    </row>
    <row r="28" spans="1:23" ht="12.75" customHeight="1">
      <c r="A28" s="201"/>
      <c r="B28" s="201"/>
      <c r="C28" s="202" t="s">
        <v>169</v>
      </c>
      <c r="D28" s="223" t="s">
        <v>173</v>
      </c>
      <c r="E28" s="224"/>
      <c r="F28" s="204"/>
      <c r="G28" s="204"/>
      <c r="H28" s="238"/>
      <c r="I28" s="238"/>
      <c r="J28" s="238"/>
      <c r="K28" s="214"/>
      <c r="L28" s="228"/>
      <c r="M28" s="215"/>
      <c r="N28" s="230"/>
      <c r="O28" s="229"/>
      <c r="P28" s="217"/>
      <c r="Q28" s="218"/>
      <c r="R28" s="219"/>
      <c r="S28" s="219"/>
      <c r="T28" s="219"/>
      <c r="U28" s="219"/>
      <c r="V28" s="219"/>
      <c r="W28" s="171"/>
    </row>
    <row r="29" spans="1:23" ht="12.75" customHeight="1">
      <c r="A29" s="233">
        <v>9</v>
      </c>
      <c r="B29" s="212"/>
      <c r="C29" s="213"/>
      <c r="D29" s="234" t="s">
        <v>174</v>
      </c>
      <c r="E29" s="224" t="s">
        <v>121</v>
      </c>
      <c r="F29" s="204">
        <v>1</v>
      </c>
      <c r="G29" s="205"/>
      <c r="H29" s="206">
        <f>F29*G29</f>
        <v>0</v>
      </c>
      <c r="I29" s="206"/>
      <c r="J29" s="241">
        <f>SUM(H29:I29)</f>
        <v>0</v>
      </c>
      <c r="K29" s="214">
        <v>21</v>
      </c>
      <c r="L29" s="215"/>
      <c r="M29" s="215"/>
      <c r="N29" s="235"/>
      <c r="O29" s="229"/>
      <c r="P29" s="217"/>
      <c r="Q29" s="217"/>
      <c r="R29" s="239"/>
      <c r="S29" s="239"/>
      <c r="T29" s="239"/>
      <c r="U29" s="244"/>
      <c r="V29" s="244"/>
      <c r="W29" s="171"/>
    </row>
    <row r="30" spans="1:23" ht="12.75" customHeight="1">
      <c r="A30" s="201"/>
      <c r="B30" s="201"/>
      <c r="C30" s="202" t="s">
        <v>172</v>
      </c>
      <c r="D30" s="223" t="s">
        <v>176</v>
      </c>
      <c r="E30" s="224"/>
      <c r="F30" s="204"/>
      <c r="G30" s="205"/>
      <c r="H30" s="206"/>
      <c r="I30" s="206"/>
      <c r="J30" s="238"/>
      <c r="K30" s="214"/>
      <c r="L30" s="228"/>
      <c r="M30" s="215"/>
      <c r="N30" s="230"/>
      <c r="O30" s="229"/>
      <c r="P30" s="217"/>
      <c r="Q30" s="218"/>
      <c r="R30" s="219"/>
      <c r="S30" s="219"/>
      <c r="T30" s="219"/>
      <c r="U30" s="219"/>
      <c r="V30" s="219"/>
      <c r="W30" s="171"/>
    </row>
    <row r="31" spans="1:23" ht="12.75" customHeight="1">
      <c r="A31" s="233">
        <v>10</v>
      </c>
      <c r="B31" s="212"/>
      <c r="C31" s="213"/>
      <c r="D31" s="237" t="s">
        <v>177</v>
      </c>
      <c r="E31" s="224" t="s">
        <v>121</v>
      </c>
      <c r="F31" s="204">
        <v>1</v>
      </c>
      <c r="G31" s="205"/>
      <c r="H31" s="206">
        <f>F31*G31</f>
        <v>0</v>
      </c>
      <c r="I31" s="206"/>
      <c r="J31" s="241">
        <f>SUM(H31:I31)</f>
        <v>0</v>
      </c>
      <c r="K31" s="214">
        <v>21</v>
      </c>
      <c r="L31" s="215"/>
      <c r="M31" s="215"/>
      <c r="N31" s="235"/>
      <c r="O31" s="229"/>
      <c r="P31" s="217"/>
      <c r="Q31" s="218"/>
      <c r="R31" s="219"/>
      <c r="S31" s="219"/>
      <c r="T31" s="239"/>
      <c r="U31" s="244"/>
      <c r="V31" s="244"/>
      <c r="W31" s="171"/>
    </row>
    <row r="32" spans="1:22" s="171" customFormat="1" ht="12.75" customHeight="1">
      <c r="A32" s="233">
        <v>11</v>
      </c>
      <c r="B32" s="212"/>
      <c r="C32" s="213"/>
      <c r="D32" s="251" t="s">
        <v>178</v>
      </c>
      <c r="E32" s="224" t="s">
        <v>121</v>
      </c>
      <c r="F32" s="204">
        <v>1</v>
      </c>
      <c r="G32" s="205"/>
      <c r="H32" s="206">
        <f>F32*G32</f>
        <v>0</v>
      </c>
      <c r="I32" s="206"/>
      <c r="J32" s="241">
        <f>SUM(H32:I32)</f>
        <v>0</v>
      </c>
      <c r="K32" s="214">
        <v>21</v>
      </c>
      <c r="L32" s="228"/>
      <c r="M32" s="245"/>
      <c r="N32" s="252"/>
      <c r="O32" s="229"/>
      <c r="P32" s="217"/>
      <c r="Q32" s="218"/>
      <c r="R32" s="219"/>
      <c r="S32" s="219"/>
      <c r="T32" s="247"/>
      <c r="U32" s="248"/>
      <c r="V32" s="248"/>
    </row>
    <row r="33" spans="1:23" ht="12.75" customHeight="1">
      <c r="A33" s="201"/>
      <c r="B33" s="201"/>
      <c r="C33" s="202" t="s">
        <v>175</v>
      </c>
      <c r="D33" s="223" t="s">
        <v>180</v>
      </c>
      <c r="E33" s="224"/>
      <c r="F33" s="204"/>
      <c r="G33" s="205"/>
      <c r="H33" s="206"/>
      <c r="I33" s="206"/>
      <c r="J33" s="238"/>
      <c r="K33" s="214"/>
      <c r="L33" s="228"/>
      <c r="M33" s="215"/>
      <c r="N33" s="230"/>
      <c r="O33" s="229"/>
      <c r="P33" s="217"/>
      <c r="Q33" s="218"/>
      <c r="R33" s="219"/>
      <c r="S33" s="219"/>
      <c r="T33" s="219"/>
      <c r="U33" s="219"/>
      <c r="V33" s="219"/>
      <c r="W33" s="171"/>
    </row>
    <row r="34" spans="1:23" ht="12.75" customHeight="1">
      <c r="A34" s="233">
        <v>12</v>
      </c>
      <c r="B34" s="212"/>
      <c r="C34" s="213"/>
      <c r="D34" s="234" t="s">
        <v>181</v>
      </c>
      <c r="E34" s="224" t="s">
        <v>121</v>
      </c>
      <c r="F34" s="204">
        <v>1</v>
      </c>
      <c r="G34" s="205"/>
      <c r="H34" s="206">
        <f>F34*G34</f>
        <v>0</v>
      </c>
      <c r="I34" s="206"/>
      <c r="J34" s="241">
        <f>SUM(H34:I34)</f>
        <v>0</v>
      </c>
      <c r="K34" s="214">
        <v>21</v>
      </c>
      <c r="L34" s="215"/>
      <c r="M34" s="215"/>
      <c r="N34" s="235"/>
      <c r="O34" s="229"/>
      <c r="P34" s="217"/>
      <c r="Q34" s="218"/>
      <c r="R34" s="219"/>
      <c r="S34" s="219"/>
      <c r="T34" s="239"/>
      <c r="U34" s="244"/>
      <c r="V34" s="244"/>
      <c r="W34" s="171"/>
    </row>
    <row r="35" spans="1:23" ht="12.75" customHeight="1">
      <c r="A35" s="233">
        <v>13</v>
      </c>
      <c r="B35" s="212"/>
      <c r="C35" s="213"/>
      <c r="D35" s="234" t="s">
        <v>182</v>
      </c>
      <c r="E35" s="224" t="s">
        <v>121</v>
      </c>
      <c r="F35" s="204">
        <v>1</v>
      </c>
      <c r="G35" s="205"/>
      <c r="H35" s="206">
        <f>F35*G35</f>
        <v>0</v>
      </c>
      <c r="I35" s="206"/>
      <c r="J35" s="241">
        <f>SUM(H35:I35)</f>
        <v>0</v>
      </c>
      <c r="K35" s="214">
        <v>21</v>
      </c>
      <c r="L35" s="228"/>
      <c r="M35" s="245"/>
      <c r="N35" s="253"/>
      <c r="O35" s="229"/>
      <c r="P35" s="217"/>
      <c r="Q35" s="218"/>
      <c r="R35" s="219"/>
      <c r="S35" s="219"/>
      <c r="T35" s="247"/>
      <c r="U35" s="248"/>
      <c r="V35" s="248"/>
      <c r="W35" s="171"/>
    </row>
    <row r="36" spans="1:22" s="171" customFormat="1" ht="12.75" customHeight="1">
      <c r="A36" s="233">
        <v>14</v>
      </c>
      <c r="B36" s="212"/>
      <c r="C36" s="213"/>
      <c r="D36" s="240" t="s">
        <v>183</v>
      </c>
      <c r="E36" s="224" t="s">
        <v>121</v>
      </c>
      <c r="F36" s="204">
        <v>1</v>
      </c>
      <c r="G36" s="204"/>
      <c r="H36" s="206">
        <f>F36*G36</f>
        <v>0</v>
      </c>
      <c r="I36" s="238"/>
      <c r="J36" s="241">
        <f>SUM(H36:I36)</f>
        <v>0</v>
      </c>
      <c r="K36" s="214">
        <v>21</v>
      </c>
      <c r="L36" s="228"/>
      <c r="M36" s="245"/>
      <c r="N36" s="254"/>
      <c r="O36" s="229"/>
      <c r="P36" s="217"/>
      <c r="Q36" s="218"/>
      <c r="R36" s="219"/>
      <c r="S36" s="219"/>
      <c r="T36" s="247"/>
      <c r="U36" s="248"/>
      <c r="V36" s="248"/>
    </row>
    <row r="37" spans="1:22" s="171" customFormat="1" ht="12.75" customHeight="1">
      <c r="A37" s="201"/>
      <c r="B37" s="201"/>
      <c r="C37" s="202" t="s">
        <v>179</v>
      </c>
      <c r="D37" s="223" t="s">
        <v>184</v>
      </c>
      <c r="E37" s="224"/>
      <c r="F37" s="204"/>
      <c r="G37" s="205"/>
      <c r="H37" s="206"/>
      <c r="I37" s="206"/>
      <c r="J37" s="238"/>
      <c r="K37" s="214"/>
      <c r="L37" s="228"/>
      <c r="M37" s="215"/>
      <c r="N37" s="230"/>
      <c r="O37" s="229"/>
      <c r="P37" s="217"/>
      <c r="Q37" s="218"/>
      <c r="R37" s="219"/>
      <c r="S37" s="219"/>
      <c r="T37" s="219"/>
      <c r="U37" s="219"/>
      <c r="V37" s="219"/>
    </row>
    <row r="38" spans="1:24" s="171" customFormat="1" ht="12.75" customHeight="1">
      <c r="A38" s="233">
        <v>15</v>
      </c>
      <c r="B38" s="212"/>
      <c r="C38" s="255"/>
      <c r="D38" s="234" t="s">
        <v>185</v>
      </c>
      <c r="E38" s="224" t="s">
        <v>121</v>
      </c>
      <c r="F38" s="204">
        <v>1</v>
      </c>
      <c r="G38" s="204"/>
      <c r="H38" s="206">
        <f>F38*G38</f>
        <v>0</v>
      </c>
      <c r="I38" s="238"/>
      <c r="J38" s="241">
        <f>SUM(H38:I38)</f>
        <v>0</v>
      </c>
      <c r="K38" s="214">
        <v>21</v>
      </c>
      <c r="L38" s="215"/>
      <c r="M38" s="215"/>
      <c r="N38" s="235"/>
      <c r="O38" s="229"/>
      <c r="P38" s="217"/>
      <c r="Q38" s="218"/>
      <c r="R38" s="219"/>
      <c r="S38" s="219"/>
      <c r="T38" s="239"/>
      <c r="U38" s="244"/>
      <c r="V38" s="244"/>
      <c r="X38" s="162"/>
    </row>
    <row r="39" spans="1:23" ht="12.75" customHeight="1">
      <c r="A39" s="201"/>
      <c r="B39" s="201"/>
      <c r="C39" s="189" t="s">
        <v>186</v>
      </c>
      <c r="D39" s="190" t="s">
        <v>187</v>
      </c>
      <c r="E39" s="224"/>
      <c r="F39" s="204"/>
      <c r="G39" s="205"/>
      <c r="H39" s="206"/>
      <c r="I39" s="206"/>
      <c r="J39" s="256">
        <f>J41</f>
        <v>0</v>
      </c>
      <c r="K39" s="214"/>
      <c r="L39" s="257"/>
      <c r="M39" s="215"/>
      <c r="N39" s="258"/>
      <c r="O39" s="229"/>
      <c r="P39" s="217"/>
      <c r="Q39" s="218"/>
      <c r="R39" s="219"/>
      <c r="S39" s="219"/>
      <c r="T39" s="219"/>
      <c r="U39" s="219"/>
      <c r="V39" s="219"/>
      <c r="W39" s="171"/>
    </row>
    <row r="40" spans="1:23" ht="12.75" customHeight="1">
      <c r="A40" s="233"/>
      <c r="B40" s="201"/>
      <c r="C40" s="259" t="s">
        <v>188</v>
      </c>
      <c r="D40" s="260" t="s">
        <v>189</v>
      </c>
      <c r="E40" s="224"/>
      <c r="F40" s="204"/>
      <c r="G40" s="205"/>
      <c r="H40" s="206"/>
      <c r="I40" s="206"/>
      <c r="J40" s="241"/>
      <c r="K40" s="214"/>
      <c r="L40" s="215"/>
      <c r="M40" s="215"/>
      <c r="N40" s="258"/>
      <c r="O40" s="229"/>
      <c r="P40" s="217"/>
      <c r="Q40" s="218"/>
      <c r="R40" s="219"/>
      <c r="S40" s="219"/>
      <c r="T40" s="261"/>
      <c r="U40" s="261"/>
      <c r="V40" s="261"/>
      <c r="W40" s="171"/>
    </row>
    <row r="41" spans="1:22" s="171" customFormat="1" ht="12.75" customHeight="1">
      <c r="A41" s="233">
        <v>16</v>
      </c>
      <c r="B41" s="212"/>
      <c r="C41" s="213"/>
      <c r="D41" s="251" t="s">
        <v>189</v>
      </c>
      <c r="E41" s="262" t="s">
        <v>133</v>
      </c>
      <c r="F41" s="263">
        <v>1</v>
      </c>
      <c r="G41" s="264"/>
      <c r="H41" s="206">
        <f>F41*G41</f>
        <v>0</v>
      </c>
      <c r="I41" s="208"/>
      <c r="J41" s="265">
        <f>SUM(H41:I41)</f>
        <v>0</v>
      </c>
      <c r="K41" s="214">
        <v>21</v>
      </c>
      <c r="L41" s="228"/>
      <c r="M41" s="215"/>
      <c r="N41" s="266"/>
      <c r="O41" s="229"/>
      <c r="P41" s="217"/>
      <c r="Q41" s="218"/>
      <c r="R41" s="219"/>
      <c r="S41" s="219"/>
      <c r="T41" s="247"/>
      <c r="U41" s="221"/>
      <c r="V41" s="221"/>
    </row>
    <row r="42" spans="1:22" s="171" customFormat="1" ht="12.75" customHeight="1">
      <c r="A42" s="201"/>
      <c r="B42" s="201"/>
      <c r="C42" s="189" t="s">
        <v>190</v>
      </c>
      <c r="D42" s="190" t="s">
        <v>191</v>
      </c>
      <c r="E42" s="224"/>
      <c r="F42" s="204"/>
      <c r="G42" s="205"/>
      <c r="H42" s="206"/>
      <c r="I42" s="206"/>
      <c r="J42" s="256">
        <f>SUM(J43:J59)</f>
        <v>0</v>
      </c>
      <c r="K42" s="214"/>
      <c r="L42" s="257"/>
      <c r="M42" s="215"/>
      <c r="N42" s="267"/>
      <c r="O42" s="229"/>
      <c r="P42" s="217"/>
      <c r="Q42" s="218"/>
      <c r="R42" s="219"/>
      <c r="S42" s="219"/>
      <c r="T42" s="219"/>
      <c r="U42" s="219"/>
      <c r="V42" s="219"/>
    </row>
    <row r="43" spans="1:23" ht="12.75" customHeight="1">
      <c r="A43" s="201"/>
      <c r="B43" s="201"/>
      <c r="C43" s="202" t="s">
        <v>192</v>
      </c>
      <c r="D43" s="203" t="s">
        <v>194</v>
      </c>
      <c r="E43" s="224"/>
      <c r="F43" s="204"/>
      <c r="G43" s="205"/>
      <c r="H43" s="206"/>
      <c r="I43" s="206"/>
      <c r="J43" s="238"/>
      <c r="K43" s="214"/>
      <c r="L43" s="228"/>
      <c r="M43" s="215"/>
      <c r="N43" s="243"/>
      <c r="O43" s="229"/>
      <c r="P43" s="217"/>
      <c r="Q43" s="218"/>
      <c r="R43" s="219"/>
      <c r="S43" s="219"/>
      <c r="T43" s="247"/>
      <c r="U43" s="247"/>
      <c r="V43" s="247"/>
      <c r="W43" s="171"/>
    </row>
    <row r="44" spans="1:22" s="171" customFormat="1" ht="12.75" customHeight="1">
      <c r="A44" s="233">
        <v>17</v>
      </c>
      <c r="B44" s="212"/>
      <c r="C44" s="213"/>
      <c r="D44" s="240" t="s">
        <v>195</v>
      </c>
      <c r="E44" s="224" t="s">
        <v>121</v>
      </c>
      <c r="F44" s="204">
        <v>1</v>
      </c>
      <c r="G44" s="205"/>
      <c r="H44" s="206">
        <f>F44*G44</f>
        <v>0</v>
      </c>
      <c r="I44" s="206"/>
      <c r="J44" s="241">
        <f>SUM(H44:I44)</f>
        <v>0</v>
      </c>
      <c r="K44" s="214">
        <v>21</v>
      </c>
      <c r="L44" s="228"/>
      <c r="M44" s="245"/>
      <c r="N44" s="268"/>
      <c r="O44" s="229"/>
      <c r="P44" s="217"/>
      <c r="Q44" s="218"/>
      <c r="R44" s="219"/>
      <c r="S44" s="219"/>
      <c r="T44" s="247"/>
      <c r="U44" s="248"/>
      <c r="V44" s="248"/>
    </row>
    <row r="45" spans="1:22" s="171" customFormat="1" ht="12.75" customHeight="1">
      <c r="A45" s="233">
        <v>18</v>
      </c>
      <c r="B45" s="212"/>
      <c r="C45" s="213"/>
      <c r="D45" s="446" t="s">
        <v>521</v>
      </c>
      <c r="E45" s="224" t="s">
        <v>121</v>
      </c>
      <c r="F45" s="204">
        <v>1</v>
      </c>
      <c r="G45" s="205"/>
      <c r="H45" s="206">
        <f>F45*G45</f>
        <v>0</v>
      </c>
      <c r="I45" s="206"/>
      <c r="J45" s="241">
        <f>SUM(H45:I45)</f>
        <v>0</v>
      </c>
      <c r="K45" s="214">
        <v>21</v>
      </c>
      <c r="L45" s="228"/>
      <c r="M45" s="245"/>
      <c r="N45" s="268"/>
      <c r="O45" s="229"/>
      <c r="P45" s="217"/>
      <c r="Q45" s="218"/>
      <c r="R45" s="219"/>
      <c r="S45" s="219"/>
      <c r="T45" s="247"/>
      <c r="U45" s="248"/>
      <c r="V45" s="248"/>
    </row>
    <row r="46" spans="1:22" s="171" customFormat="1" ht="12.75" customHeight="1">
      <c r="A46" s="201"/>
      <c r="B46" s="201"/>
      <c r="C46" s="202" t="s">
        <v>375</v>
      </c>
      <c r="D46" s="203" t="s">
        <v>196</v>
      </c>
      <c r="E46" s="224"/>
      <c r="F46" s="204"/>
      <c r="G46" s="205"/>
      <c r="H46" s="206"/>
      <c r="I46" s="206"/>
      <c r="J46" s="206"/>
      <c r="K46" s="214"/>
      <c r="L46" s="257"/>
      <c r="M46" s="215"/>
      <c r="N46" s="229"/>
      <c r="O46" s="229"/>
      <c r="P46" s="217"/>
      <c r="Q46" s="218"/>
      <c r="R46" s="219"/>
      <c r="S46" s="219"/>
      <c r="T46" s="219"/>
      <c r="U46" s="219"/>
      <c r="V46" s="219"/>
    </row>
    <row r="47" spans="1:23" ht="12.75" customHeight="1">
      <c r="A47" s="233">
        <v>19</v>
      </c>
      <c r="B47" s="212"/>
      <c r="C47" s="213"/>
      <c r="D47" s="240" t="s">
        <v>197</v>
      </c>
      <c r="E47" s="224" t="s">
        <v>121</v>
      </c>
      <c r="F47" s="204">
        <v>1</v>
      </c>
      <c r="G47" s="205"/>
      <c r="H47" s="206">
        <f>F47*G47</f>
        <v>0</v>
      </c>
      <c r="I47" s="206"/>
      <c r="J47" s="241">
        <f>SUM(H47:I47)</f>
        <v>0</v>
      </c>
      <c r="K47" s="214">
        <v>21</v>
      </c>
      <c r="L47" s="215"/>
      <c r="M47" s="215"/>
      <c r="N47" s="242"/>
      <c r="O47" s="229"/>
      <c r="P47" s="217"/>
      <c r="Q47" s="218"/>
      <c r="R47" s="219"/>
      <c r="S47" s="219"/>
      <c r="T47" s="219"/>
      <c r="U47" s="221"/>
      <c r="V47" s="221"/>
      <c r="W47" s="171"/>
    </row>
    <row r="48" spans="1:23" ht="12.75" customHeight="1">
      <c r="A48" s="233">
        <v>20</v>
      </c>
      <c r="B48" s="212"/>
      <c r="C48" s="213"/>
      <c r="D48" s="240" t="s">
        <v>198</v>
      </c>
      <c r="E48" s="224" t="s">
        <v>121</v>
      </c>
      <c r="F48" s="204">
        <v>1</v>
      </c>
      <c r="G48" s="205"/>
      <c r="H48" s="206">
        <f>F48*G48</f>
        <v>0</v>
      </c>
      <c r="I48" s="206"/>
      <c r="J48" s="241">
        <f>SUM(H48:I48)</f>
        <v>0</v>
      </c>
      <c r="K48" s="214">
        <v>21</v>
      </c>
      <c r="L48" s="228"/>
      <c r="M48" s="245"/>
      <c r="N48" s="269"/>
      <c r="O48" s="229"/>
      <c r="P48" s="217"/>
      <c r="Q48" s="218"/>
      <c r="R48" s="219"/>
      <c r="S48" s="219"/>
      <c r="T48" s="247"/>
      <c r="U48" s="248"/>
      <c r="V48" s="248"/>
      <c r="W48" s="171"/>
    </row>
    <row r="49" spans="1:22" s="171" customFormat="1" ht="12.75" customHeight="1">
      <c r="A49" s="201" t="s">
        <v>519</v>
      </c>
      <c r="B49" s="212"/>
      <c r="C49" s="213"/>
      <c r="D49" s="240" t="s">
        <v>199</v>
      </c>
      <c r="E49" s="224" t="s">
        <v>121</v>
      </c>
      <c r="F49" s="204">
        <v>1</v>
      </c>
      <c r="G49" s="205"/>
      <c r="H49" s="206">
        <f>F49*G49</f>
        <v>0</v>
      </c>
      <c r="I49" s="206"/>
      <c r="J49" s="241">
        <f>SUM(H49:I49)</f>
        <v>0</v>
      </c>
      <c r="K49" s="214">
        <v>21</v>
      </c>
      <c r="L49" s="228"/>
      <c r="M49" s="245"/>
      <c r="N49" s="270"/>
      <c r="O49" s="229"/>
      <c r="P49" s="217"/>
      <c r="Q49" s="218"/>
      <c r="R49" s="219"/>
      <c r="S49" s="219"/>
      <c r="T49" s="247"/>
      <c r="U49" s="248"/>
      <c r="V49" s="248"/>
    </row>
    <row r="50" spans="1:23" ht="24" customHeight="1">
      <c r="A50" s="233">
        <v>22</v>
      </c>
      <c r="B50" s="212"/>
      <c r="C50" s="213"/>
      <c r="D50" s="240" t="s">
        <v>200</v>
      </c>
      <c r="E50" s="224" t="s">
        <v>121</v>
      </c>
      <c r="F50" s="204">
        <v>1</v>
      </c>
      <c r="G50" s="205"/>
      <c r="H50" s="206">
        <f>F50*G50</f>
        <v>0</v>
      </c>
      <c r="I50" s="206"/>
      <c r="J50" s="241">
        <f>SUM(H50:I50)</f>
        <v>0</v>
      </c>
      <c r="K50" s="214">
        <v>21</v>
      </c>
      <c r="L50" s="215"/>
      <c r="M50" s="245"/>
      <c r="N50" s="270"/>
      <c r="O50" s="229"/>
      <c r="P50" s="217"/>
      <c r="Q50" s="218"/>
      <c r="R50" s="219"/>
      <c r="S50" s="219"/>
      <c r="T50" s="247"/>
      <c r="U50" s="248"/>
      <c r="V50" s="248"/>
      <c r="W50" s="171"/>
    </row>
    <row r="51" spans="1:23" ht="12.75" customHeight="1">
      <c r="A51" s="201"/>
      <c r="B51" s="201"/>
      <c r="C51" s="202" t="s">
        <v>193</v>
      </c>
      <c r="D51" s="203" t="s">
        <v>201</v>
      </c>
      <c r="E51" s="224"/>
      <c r="F51" s="204"/>
      <c r="G51" s="205"/>
      <c r="H51" s="206"/>
      <c r="I51" s="206"/>
      <c r="J51" s="238"/>
      <c r="K51" s="214"/>
      <c r="L51" s="257"/>
      <c r="M51" s="215"/>
      <c r="N51" s="271"/>
      <c r="O51" s="229"/>
      <c r="P51" s="217"/>
      <c r="Q51" s="218"/>
      <c r="R51" s="219"/>
      <c r="S51" s="219"/>
      <c r="T51" s="219"/>
      <c r="U51" s="219"/>
      <c r="V51" s="219"/>
      <c r="W51" s="171"/>
    </row>
    <row r="52" spans="1:23" ht="12.75" customHeight="1">
      <c r="A52" s="201" t="s">
        <v>520</v>
      </c>
      <c r="B52" s="212"/>
      <c r="C52" s="213"/>
      <c r="D52" s="240" t="s">
        <v>202</v>
      </c>
      <c r="E52" s="224" t="s">
        <v>121</v>
      </c>
      <c r="F52" s="204">
        <v>1</v>
      </c>
      <c r="G52" s="205"/>
      <c r="H52" s="206">
        <f>F52*G52</f>
        <v>0</v>
      </c>
      <c r="I52" s="206"/>
      <c r="J52" s="241">
        <f>SUM(H52:I52)</f>
        <v>0</v>
      </c>
      <c r="K52" s="214">
        <v>21</v>
      </c>
      <c r="L52" s="215"/>
      <c r="M52" s="215"/>
      <c r="N52" s="242"/>
      <c r="O52" s="229"/>
      <c r="P52" s="217"/>
      <c r="Q52" s="218"/>
      <c r="R52" s="219"/>
      <c r="S52" s="219"/>
      <c r="T52" s="239"/>
      <c r="U52" s="244"/>
      <c r="V52" s="244"/>
      <c r="W52" s="171"/>
    </row>
    <row r="53" spans="1:22" s="171" customFormat="1" ht="12.75" customHeight="1">
      <c r="A53" s="233">
        <v>24</v>
      </c>
      <c r="B53" s="212"/>
      <c r="C53" s="213"/>
      <c r="D53" s="240" t="s">
        <v>203</v>
      </c>
      <c r="E53" s="224" t="s">
        <v>121</v>
      </c>
      <c r="F53" s="204">
        <v>1</v>
      </c>
      <c r="G53" s="205"/>
      <c r="H53" s="206">
        <f>F53*G53</f>
        <v>0</v>
      </c>
      <c r="I53" s="206"/>
      <c r="J53" s="241">
        <f>SUM(H53:I53)</f>
        <v>0</v>
      </c>
      <c r="K53" s="214">
        <v>21</v>
      </c>
      <c r="L53" s="215"/>
      <c r="M53" s="245"/>
      <c r="N53" s="268"/>
      <c r="O53" s="229"/>
      <c r="P53" s="217"/>
      <c r="Q53" s="218"/>
      <c r="R53" s="219"/>
      <c r="S53" s="219"/>
      <c r="T53" s="247"/>
      <c r="U53" s="248"/>
      <c r="V53" s="248"/>
    </row>
    <row r="54" spans="1:23" ht="12.75" customHeight="1">
      <c r="A54" s="201"/>
      <c r="B54" s="201"/>
      <c r="C54" s="202" t="s">
        <v>376</v>
      </c>
      <c r="D54" s="203" t="s">
        <v>204</v>
      </c>
      <c r="E54" s="224"/>
      <c r="F54" s="204"/>
      <c r="G54" s="205"/>
      <c r="H54" s="206"/>
      <c r="I54" s="206"/>
      <c r="J54" s="238"/>
      <c r="K54" s="214"/>
      <c r="L54" s="257"/>
      <c r="M54" s="215"/>
      <c r="N54" s="229"/>
      <c r="O54" s="229"/>
      <c r="P54" s="217"/>
      <c r="Q54" s="218"/>
      <c r="R54" s="219"/>
      <c r="S54" s="219"/>
      <c r="T54" s="219"/>
      <c r="U54" s="219"/>
      <c r="V54" s="219"/>
      <c r="W54" s="171"/>
    </row>
    <row r="55" spans="1:23" ht="12.75" customHeight="1">
      <c r="A55" s="233">
        <v>25</v>
      </c>
      <c r="B55" s="212"/>
      <c r="C55" s="213"/>
      <c r="D55" s="240" t="s">
        <v>205</v>
      </c>
      <c r="E55" s="224" t="s">
        <v>121</v>
      </c>
      <c r="F55" s="204">
        <v>1</v>
      </c>
      <c r="G55" s="205"/>
      <c r="H55" s="206">
        <f>F55*G55</f>
        <v>0</v>
      </c>
      <c r="I55" s="206"/>
      <c r="J55" s="241">
        <f>SUM(H55:I55)</f>
        <v>0</v>
      </c>
      <c r="K55" s="214">
        <v>21</v>
      </c>
      <c r="L55" s="215"/>
      <c r="M55" s="215"/>
      <c r="N55" s="242"/>
      <c r="O55" s="229"/>
      <c r="P55" s="217"/>
      <c r="Q55" s="218"/>
      <c r="R55" s="219"/>
      <c r="S55" s="219"/>
      <c r="T55" s="239"/>
      <c r="U55" s="244"/>
      <c r="V55" s="244"/>
      <c r="W55" s="171"/>
    </row>
    <row r="56" spans="1:23" ht="12.75" customHeight="1">
      <c r="A56" s="233">
        <v>26</v>
      </c>
      <c r="B56" s="212"/>
      <c r="C56" s="213"/>
      <c r="D56" s="240" t="s">
        <v>206</v>
      </c>
      <c r="E56" s="224" t="s">
        <v>121</v>
      </c>
      <c r="F56" s="204">
        <v>1</v>
      </c>
      <c r="G56" s="205"/>
      <c r="H56" s="206">
        <f>F56*G56</f>
        <v>0</v>
      </c>
      <c r="I56" s="206"/>
      <c r="J56" s="241">
        <f>SUM(H56:I56)</f>
        <v>0</v>
      </c>
      <c r="K56" s="214">
        <v>21</v>
      </c>
      <c r="L56" s="228"/>
      <c r="M56" s="245"/>
      <c r="N56" s="268"/>
      <c r="O56" s="229"/>
      <c r="P56" s="217"/>
      <c r="Q56" s="218"/>
      <c r="R56" s="219"/>
      <c r="S56" s="219"/>
      <c r="T56" s="247"/>
      <c r="U56" s="248"/>
      <c r="V56" s="248"/>
      <c r="W56" s="171"/>
    </row>
    <row r="57" spans="1:23" ht="12.75" customHeight="1">
      <c r="A57" s="414">
        <v>27</v>
      </c>
      <c r="B57" s="415"/>
      <c r="C57" s="416"/>
      <c r="D57" s="417" t="s">
        <v>498</v>
      </c>
      <c r="E57" s="418" t="s">
        <v>121</v>
      </c>
      <c r="F57" s="419">
        <v>1</v>
      </c>
      <c r="G57" s="420"/>
      <c r="H57" s="421">
        <f>F57*G57</f>
        <v>0</v>
      </c>
      <c r="I57" s="421"/>
      <c r="J57" s="422">
        <f>SUM(H57:I57)</f>
        <v>0</v>
      </c>
      <c r="K57" s="214">
        <v>21</v>
      </c>
      <c r="L57" s="228"/>
      <c r="M57" s="245"/>
      <c r="N57" s="268"/>
      <c r="O57" s="229"/>
      <c r="P57" s="217"/>
      <c r="Q57" s="218"/>
      <c r="R57" s="219"/>
      <c r="S57" s="219"/>
      <c r="T57" s="247"/>
      <c r="U57" s="248"/>
      <c r="V57" s="248"/>
      <c r="W57" s="171"/>
    </row>
    <row r="58" spans="1:23" ht="12.75" customHeight="1">
      <c r="A58" s="201"/>
      <c r="B58" s="201"/>
      <c r="C58" s="202" t="s">
        <v>377</v>
      </c>
      <c r="D58" s="203" t="s">
        <v>207</v>
      </c>
      <c r="E58" s="224"/>
      <c r="F58" s="204"/>
      <c r="G58" s="205"/>
      <c r="H58" s="206"/>
      <c r="I58" s="206"/>
      <c r="J58" s="238"/>
      <c r="K58" s="214"/>
      <c r="L58" s="228"/>
      <c r="M58" s="245"/>
      <c r="N58" s="229"/>
      <c r="O58" s="229"/>
      <c r="P58" s="217"/>
      <c r="Q58" s="218"/>
      <c r="R58" s="219"/>
      <c r="S58" s="219"/>
      <c r="T58" s="247"/>
      <c r="U58" s="248"/>
      <c r="V58" s="248"/>
      <c r="W58" s="171"/>
    </row>
    <row r="59" spans="1:23" ht="24" customHeight="1">
      <c r="A59" s="233">
        <v>28</v>
      </c>
      <c r="B59" s="212"/>
      <c r="C59" s="213"/>
      <c r="D59" s="240" t="s">
        <v>208</v>
      </c>
      <c r="E59" s="224" t="s">
        <v>121</v>
      </c>
      <c r="F59" s="204">
        <v>1</v>
      </c>
      <c r="G59" s="205"/>
      <c r="H59" s="206">
        <f>F59*G59</f>
        <v>0</v>
      </c>
      <c r="I59" s="206"/>
      <c r="J59" s="241">
        <f>SUM(H59:I59)</f>
        <v>0</v>
      </c>
      <c r="K59" s="214">
        <v>21</v>
      </c>
      <c r="L59" s="215"/>
      <c r="M59" s="215"/>
      <c r="N59" s="242"/>
      <c r="O59" s="229"/>
      <c r="P59" s="217"/>
      <c r="Q59" s="218"/>
      <c r="R59" s="219"/>
      <c r="S59" s="219"/>
      <c r="T59" s="239"/>
      <c r="U59" s="244"/>
      <c r="V59" s="244"/>
      <c r="W59" s="171"/>
    </row>
    <row r="60" spans="1:23" ht="12.75">
      <c r="A60" s="233"/>
      <c r="B60" s="272"/>
      <c r="C60" s="273" t="s">
        <v>209</v>
      </c>
      <c r="D60" s="273" t="s">
        <v>84</v>
      </c>
      <c r="E60" s="273" t="s">
        <v>209</v>
      </c>
      <c r="F60" s="274"/>
      <c r="G60" s="275"/>
      <c r="H60" s="275"/>
      <c r="I60" s="275"/>
      <c r="J60" s="274">
        <f>J13</f>
        <v>0</v>
      </c>
      <c r="K60" s="274"/>
      <c r="L60" s="276"/>
      <c r="M60" s="277"/>
      <c r="N60" s="279"/>
      <c r="O60" s="278"/>
      <c r="P60" s="280"/>
      <c r="Q60" s="281"/>
      <c r="R60" s="282"/>
      <c r="S60" s="282"/>
      <c r="T60" s="282"/>
      <c r="U60" s="282"/>
      <c r="V60" s="282"/>
      <c r="W60" s="171"/>
    </row>
    <row r="61" spans="1:23" ht="12.75">
      <c r="A61" s="276"/>
      <c r="B61" s="283"/>
      <c r="F61" s="285"/>
      <c r="G61" s="172"/>
      <c r="H61" s="172"/>
      <c r="I61" s="172"/>
      <c r="J61" s="172"/>
      <c r="K61" s="172"/>
      <c r="L61" s="276"/>
      <c r="M61" s="286"/>
      <c r="N61" s="287"/>
      <c r="O61" s="287"/>
      <c r="P61" s="288"/>
      <c r="Q61" s="289"/>
      <c r="R61" s="289"/>
      <c r="S61" s="289"/>
      <c r="T61" s="288"/>
      <c r="U61" s="288"/>
      <c r="V61" s="288"/>
      <c r="W61" s="171"/>
    </row>
    <row r="62" spans="1:23" ht="12.75">
      <c r="A62" s="276"/>
      <c r="B62" s="283"/>
      <c r="F62" s="290"/>
      <c r="G62" s="291"/>
      <c r="H62" s="292"/>
      <c r="I62" s="292"/>
      <c r="J62" s="292"/>
      <c r="K62" s="292"/>
      <c r="L62" s="276"/>
      <c r="M62" s="171"/>
      <c r="N62" s="294"/>
      <c r="O62" s="171"/>
      <c r="P62" s="295"/>
      <c r="Q62" s="296"/>
      <c r="R62" s="296"/>
      <c r="S62" s="297"/>
      <c r="T62" s="297"/>
      <c r="U62" s="297"/>
      <c r="V62" s="297"/>
      <c r="W62" s="171"/>
    </row>
    <row r="63" spans="1:23" ht="12.75">
      <c r="A63" s="276"/>
      <c r="B63" s="283"/>
      <c r="F63" s="285"/>
      <c r="G63" s="172"/>
      <c r="H63" s="172"/>
      <c r="I63" s="172"/>
      <c r="J63" s="172"/>
      <c r="K63" s="172"/>
      <c r="L63" s="276"/>
      <c r="M63" s="171"/>
      <c r="N63" s="294"/>
      <c r="O63" s="171"/>
      <c r="P63" s="298"/>
      <c r="Q63" s="299"/>
      <c r="R63" s="300"/>
      <c r="S63" s="300"/>
      <c r="T63" s="300"/>
      <c r="U63" s="300"/>
      <c r="V63" s="300"/>
      <c r="W63" s="171"/>
    </row>
    <row r="64" spans="1:23" ht="12.75">
      <c r="A64" s="283"/>
      <c r="B64" s="283"/>
      <c r="F64" s="285"/>
      <c r="G64" s="172"/>
      <c r="H64" s="172"/>
      <c r="I64" s="172"/>
      <c r="J64" s="172"/>
      <c r="K64" s="172"/>
      <c r="L64" s="276"/>
      <c r="M64" s="171"/>
      <c r="N64" s="294"/>
      <c r="O64" s="171"/>
      <c r="P64" s="295"/>
      <c r="Q64" s="301"/>
      <c r="R64" s="301"/>
      <c r="S64" s="301"/>
      <c r="T64" s="301"/>
      <c r="U64" s="301"/>
      <c r="V64" s="301"/>
      <c r="W64" s="171"/>
    </row>
    <row r="65" spans="1:11" ht="12.75">
      <c r="A65" s="293"/>
      <c r="B65" s="293"/>
      <c r="C65" s="171"/>
      <c r="D65" s="302"/>
      <c r="E65" s="171"/>
      <c r="F65" s="295"/>
      <c r="G65" s="301"/>
      <c r="H65" s="301"/>
      <c r="I65" s="301"/>
      <c r="J65" s="301"/>
      <c r="K65" s="301"/>
    </row>
    <row r="66" spans="1:11" ht="12.75">
      <c r="A66" s="293"/>
      <c r="B66" s="303"/>
      <c r="C66" s="171"/>
      <c r="D66" s="302"/>
      <c r="E66" s="171"/>
      <c r="F66" s="295"/>
      <c r="G66" s="301"/>
      <c r="H66" s="301"/>
      <c r="I66" s="301"/>
      <c r="J66" s="301"/>
      <c r="K66" s="301"/>
    </row>
    <row r="67" spans="1:11" ht="12.75">
      <c r="A67" s="293"/>
      <c r="B67" s="171"/>
      <c r="C67" s="171"/>
      <c r="D67" s="302"/>
      <c r="E67" s="171"/>
      <c r="F67" s="295"/>
      <c r="G67" s="301"/>
      <c r="H67" s="301"/>
      <c r="I67" s="301"/>
      <c r="J67" s="301"/>
      <c r="K67" s="301"/>
    </row>
    <row r="68" spans="1:11" ht="12.75">
      <c r="A68" s="171"/>
      <c r="B68" s="171"/>
      <c r="C68" s="171"/>
      <c r="D68" s="302"/>
      <c r="E68" s="171"/>
      <c r="F68" s="295"/>
      <c r="G68" s="301"/>
      <c r="H68" s="301"/>
      <c r="I68" s="301"/>
      <c r="J68" s="301"/>
      <c r="K68" s="301"/>
    </row>
    <row r="69" spans="1:11" ht="12.75">
      <c r="A69" s="171"/>
      <c r="B69" s="171"/>
      <c r="C69" s="171"/>
      <c r="D69" s="302"/>
      <c r="E69" s="171"/>
      <c r="F69" s="295"/>
      <c r="G69" s="301"/>
      <c r="H69" s="301"/>
      <c r="I69" s="301"/>
      <c r="J69" s="301"/>
      <c r="K69" s="301"/>
    </row>
    <row r="70" spans="1:11" ht="12.75">
      <c r="A70" s="171"/>
      <c r="B70" s="171"/>
      <c r="C70" s="171"/>
      <c r="D70" s="302"/>
      <c r="E70" s="171"/>
      <c r="F70" s="295"/>
      <c r="G70" s="301"/>
      <c r="H70" s="301"/>
      <c r="I70" s="301"/>
      <c r="J70" s="301"/>
      <c r="K70" s="301"/>
    </row>
    <row r="71" spans="1:11" ht="12.75">
      <c r="A71" s="171"/>
      <c r="B71" s="171"/>
      <c r="C71" s="171"/>
      <c r="D71" s="302"/>
      <c r="E71" s="171"/>
      <c r="F71" s="295"/>
      <c r="G71" s="301"/>
      <c r="H71" s="301"/>
      <c r="I71" s="301"/>
      <c r="J71" s="301"/>
      <c r="K71" s="301"/>
    </row>
    <row r="72" spans="1:11" ht="12.75">
      <c r="A72" s="171"/>
      <c r="B72" s="171"/>
      <c r="C72" s="171"/>
      <c r="D72" s="302"/>
      <c r="E72" s="171"/>
      <c r="F72" s="295"/>
      <c r="G72" s="301"/>
      <c r="H72" s="301"/>
      <c r="I72" s="301"/>
      <c r="J72" s="301"/>
      <c r="K72" s="301"/>
    </row>
    <row r="73" spans="1:11" ht="12.75">
      <c r="A73" s="171"/>
      <c r="B73" s="171"/>
      <c r="C73" s="171"/>
      <c r="D73" s="302"/>
      <c r="E73" s="171"/>
      <c r="F73" s="295"/>
      <c r="G73" s="301"/>
      <c r="H73" s="301"/>
      <c r="I73" s="301"/>
      <c r="J73" s="301"/>
      <c r="K73" s="301"/>
    </row>
    <row r="74" spans="1:11" ht="12.75">
      <c r="A74" s="171"/>
      <c r="B74" s="171"/>
      <c r="C74" s="171"/>
      <c r="D74" s="302"/>
      <c r="E74" s="171"/>
      <c r="F74" s="295"/>
      <c r="G74" s="301"/>
      <c r="H74" s="301"/>
      <c r="I74" s="301"/>
      <c r="J74" s="301"/>
      <c r="K74" s="301"/>
    </row>
    <row r="75" spans="1:11" ht="12.75">
      <c r="A75" s="171"/>
      <c r="B75" s="171"/>
      <c r="C75" s="171"/>
      <c r="D75" s="302"/>
      <c r="E75" s="171"/>
      <c r="F75" s="295"/>
      <c r="G75" s="301"/>
      <c r="H75" s="301"/>
      <c r="I75" s="301"/>
      <c r="J75" s="301"/>
      <c r="K75" s="301"/>
    </row>
    <row r="76" spans="1:11" ht="12.75">
      <c r="A76" s="171"/>
      <c r="B76" s="171"/>
      <c r="C76" s="171"/>
      <c r="D76" s="302"/>
      <c r="E76" s="171"/>
      <c r="F76" s="295"/>
      <c r="G76" s="301"/>
      <c r="H76" s="301"/>
      <c r="I76" s="301"/>
      <c r="J76" s="301"/>
      <c r="K76" s="301"/>
    </row>
    <row r="77" spans="1:11" ht="12.75">
      <c r="A77" s="171"/>
      <c r="B77" s="171"/>
      <c r="C77" s="171"/>
      <c r="D77" s="302"/>
      <c r="E77" s="171"/>
      <c r="F77" s="295"/>
      <c r="G77" s="301"/>
      <c r="H77" s="301"/>
      <c r="I77" s="301"/>
      <c r="J77" s="301"/>
      <c r="K77" s="301"/>
    </row>
    <row r="78" spans="1:11" ht="12.75">
      <c r="A78" s="171"/>
      <c r="B78" s="171"/>
      <c r="C78" s="171"/>
      <c r="D78" s="302"/>
      <c r="E78" s="171"/>
      <c r="F78" s="295"/>
      <c r="G78" s="301"/>
      <c r="H78" s="301"/>
      <c r="I78" s="301"/>
      <c r="J78" s="301"/>
      <c r="K78" s="301"/>
    </row>
    <row r="79" spans="1:11" ht="12.75">
      <c r="A79" s="171"/>
      <c r="B79" s="171"/>
      <c r="C79" s="171"/>
      <c r="D79" s="302"/>
      <c r="E79" s="171"/>
      <c r="F79" s="295"/>
      <c r="G79" s="301"/>
      <c r="H79" s="301"/>
      <c r="I79" s="301"/>
      <c r="J79" s="301"/>
      <c r="K79" s="301"/>
    </row>
    <row r="80" spans="1:11" ht="12.75">
      <c r="A80" s="171"/>
      <c r="B80" s="171"/>
      <c r="C80" s="171"/>
      <c r="D80" s="302"/>
      <c r="E80" s="171"/>
      <c r="F80" s="295"/>
      <c r="G80" s="301"/>
      <c r="H80" s="301"/>
      <c r="I80" s="301"/>
      <c r="J80" s="301"/>
      <c r="K80" s="301"/>
    </row>
    <row r="81" spans="1:11" ht="12.75">
      <c r="A81" s="171"/>
      <c r="B81" s="171"/>
      <c r="C81" s="171"/>
      <c r="D81" s="302"/>
      <c r="E81" s="171"/>
      <c r="F81" s="295"/>
      <c r="G81" s="301"/>
      <c r="H81" s="301"/>
      <c r="I81" s="301"/>
      <c r="J81" s="301"/>
      <c r="K81" s="301"/>
    </row>
    <row r="82" spans="1:11" ht="12.75">
      <c r="A82" s="171"/>
      <c r="B82" s="171"/>
      <c r="C82" s="171"/>
      <c r="D82" s="302"/>
      <c r="E82" s="171"/>
      <c r="F82" s="295"/>
      <c r="G82" s="301"/>
      <c r="H82" s="301"/>
      <c r="I82" s="301"/>
      <c r="J82" s="301"/>
      <c r="K82" s="301"/>
    </row>
    <row r="83" spans="1:11" ht="12.75">
      <c r="A83" s="171"/>
      <c r="B83" s="171"/>
      <c r="C83" s="171"/>
      <c r="D83" s="302"/>
      <c r="E83" s="171"/>
      <c r="F83" s="295"/>
      <c r="G83" s="301"/>
      <c r="H83" s="301"/>
      <c r="I83" s="301"/>
      <c r="J83" s="301"/>
      <c r="K83" s="301"/>
    </row>
    <row r="84" spans="1:11" ht="12.75">
      <c r="A84" s="171"/>
      <c r="B84" s="171"/>
      <c r="C84" s="171"/>
      <c r="D84" s="302"/>
      <c r="E84" s="171"/>
      <c r="F84" s="295"/>
      <c r="G84" s="301"/>
      <c r="H84" s="301"/>
      <c r="I84" s="301"/>
      <c r="J84" s="301"/>
      <c r="K84" s="301"/>
    </row>
    <row r="85" spans="1:11" ht="12.75">
      <c r="A85" s="171"/>
      <c r="B85" s="171"/>
      <c r="C85" s="171"/>
      <c r="D85" s="302"/>
      <c r="E85" s="171"/>
      <c r="F85" s="295"/>
      <c r="G85" s="301"/>
      <c r="H85" s="301"/>
      <c r="I85" s="301"/>
      <c r="J85" s="301"/>
      <c r="K85" s="301"/>
    </row>
    <row r="86" spans="1:11" ht="12.75">
      <c r="A86" s="171"/>
      <c r="B86" s="171"/>
      <c r="C86" s="171"/>
      <c r="D86" s="302"/>
      <c r="E86" s="171"/>
      <c r="F86" s="295"/>
      <c r="G86" s="301"/>
      <c r="H86" s="301"/>
      <c r="I86" s="301"/>
      <c r="J86" s="301"/>
      <c r="K86" s="301"/>
    </row>
    <row r="87" spans="1:11" ht="12.75">
      <c r="A87" s="171"/>
      <c r="B87" s="171"/>
      <c r="C87" s="171"/>
      <c r="D87" s="302"/>
      <c r="E87" s="171"/>
      <c r="F87" s="295"/>
      <c r="G87" s="301"/>
      <c r="H87" s="301"/>
      <c r="I87" s="301"/>
      <c r="J87" s="301"/>
      <c r="K87" s="301"/>
    </row>
    <row r="88" spans="1:11" ht="12.75">
      <c r="A88" s="171"/>
      <c r="B88" s="171"/>
      <c r="C88" s="171"/>
      <c r="D88" s="302"/>
      <c r="E88" s="171"/>
      <c r="F88" s="295"/>
      <c r="G88" s="301"/>
      <c r="H88" s="301"/>
      <c r="I88" s="301"/>
      <c r="J88" s="301"/>
      <c r="K88" s="301"/>
    </row>
    <row r="89" spans="1:11" ht="12.75">
      <c r="A89" s="171"/>
      <c r="B89" s="171"/>
      <c r="C89" s="171"/>
      <c r="D89" s="302"/>
      <c r="E89" s="171"/>
      <c r="F89" s="295"/>
      <c r="G89" s="301"/>
      <c r="H89" s="301"/>
      <c r="I89" s="301"/>
      <c r="J89" s="301"/>
      <c r="K89" s="301"/>
    </row>
    <row r="90" spans="6:11" ht="12.75">
      <c r="F90" s="285"/>
      <c r="G90" s="172"/>
      <c r="H90" s="172"/>
      <c r="I90" s="172"/>
      <c r="J90" s="172"/>
      <c r="K90" s="172"/>
    </row>
    <row r="91" spans="6:11" ht="12.75">
      <c r="F91" s="285"/>
      <c r="G91" s="172"/>
      <c r="H91" s="172"/>
      <c r="I91" s="172"/>
      <c r="J91" s="172"/>
      <c r="K91" s="172"/>
    </row>
    <row r="92" spans="6:11" ht="12.75">
      <c r="F92" s="285"/>
      <c r="G92" s="172"/>
      <c r="H92" s="172"/>
      <c r="I92" s="172"/>
      <c r="J92" s="172"/>
      <c r="K92" s="172"/>
    </row>
    <row r="93" spans="6:11" ht="12.75">
      <c r="F93" s="285"/>
      <c r="G93" s="172"/>
      <c r="H93" s="172"/>
      <c r="I93" s="172"/>
      <c r="J93" s="172"/>
      <c r="K93" s="172"/>
    </row>
    <row r="94" spans="6:11" ht="12.75">
      <c r="F94" s="285"/>
      <c r="G94" s="172"/>
      <c r="H94" s="172"/>
      <c r="I94" s="172"/>
      <c r="J94" s="172"/>
      <c r="K94" s="172"/>
    </row>
    <row r="95" spans="6:11" ht="12.75">
      <c r="F95" s="285"/>
      <c r="G95" s="172"/>
      <c r="H95" s="172"/>
      <c r="I95" s="172"/>
      <c r="J95" s="172"/>
      <c r="K95" s="172"/>
    </row>
    <row r="96" spans="6:11" ht="12.75">
      <c r="F96" s="285"/>
      <c r="G96" s="172"/>
      <c r="H96" s="172"/>
      <c r="I96" s="172"/>
      <c r="J96" s="172"/>
      <c r="K96" s="172"/>
    </row>
    <row r="97" spans="6:11" ht="12.75">
      <c r="F97" s="285"/>
      <c r="G97" s="172"/>
      <c r="H97" s="172"/>
      <c r="I97" s="172"/>
      <c r="J97" s="172"/>
      <c r="K97" s="172"/>
    </row>
    <row r="98" spans="6:11" ht="12.75">
      <c r="F98" s="285"/>
      <c r="G98" s="172"/>
      <c r="H98" s="172"/>
      <c r="I98" s="172"/>
      <c r="J98" s="172"/>
      <c r="K98" s="172"/>
    </row>
    <row r="99" spans="6:11" ht="12.75">
      <c r="F99" s="285"/>
      <c r="G99" s="172"/>
      <c r="H99" s="172"/>
      <c r="I99" s="172"/>
      <c r="J99" s="172"/>
      <c r="K99" s="172"/>
    </row>
    <row r="100" spans="6:11" ht="12.75">
      <c r="F100" s="285"/>
      <c r="G100" s="172"/>
      <c r="H100" s="172"/>
      <c r="I100" s="172"/>
      <c r="J100" s="172"/>
      <c r="K100" s="172"/>
    </row>
    <row r="101" spans="6:11" ht="12.75">
      <c r="F101" s="285"/>
      <c r="G101" s="172"/>
      <c r="H101" s="172"/>
      <c r="I101" s="172"/>
      <c r="J101" s="172"/>
      <c r="K101" s="172"/>
    </row>
    <row r="102" spans="6:11" ht="12.75">
      <c r="F102" s="285"/>
      <c r="G102" s="172"/>
      <c r="H102" s="172"/>
      <c r="I102" s="172"/>
      <c r="J102" s="172"/>
      <c r="K102" s="172"/>
    </row>
    <row r="103" spans="6:11" ht="12.75">
      <c r="F103" s="285"/>
      <c r="G103" s="172"/>
      <c r="H103" s="172"/>
      <c r="I103" s="172"/>
      <c r="J103" s="172"/>
      <c r="K103" s="172"/>
    </row>
    <row r="104" spans="6:11" ht="12.75">
      <c r="F104" s="285"/>
      <c r="G104" s="172"/>
      <c r="H104" s="172"/>
      <c r="I104" s="172"/>
      <c r="J104" s="172"/>
      <c r="K104" s="172"/>
    </row>
    <row r="105" spans="6:11" ht="12.75">
      <c r="F105" s="285"/>
      <c r="G105" s="172"/>
      <c r="H105" s="172"/>
      <c r="I105" s="172"/>
      <c r="J105" s="172"/>
      <c r="K105" s="172"/>
    </row>
    <row r="106" spans="6:11" ht="12.75">
      <c r="F106" s="285"/>
      <c r="G106" s="172"/>
      <c r="H106" s="172"/>
      <c r="I106" s="172"/>
      <c r="J106" s="172"/>
      <c r="K106" s="172"/>
    </row>
    <row r="107" spans="6:11" ht="12.75">
      <c r="F107" s="285"/>
      <c r="G107" s="172"/>
      <c r="H107" s="172"/>
      <c r="I107" s="172"/>
      <c r="J107" s="172"/>
      <c r="K107" s="172"/>
    </row>
    <row r="108" spans="6:11" ht="12.75">
      <c r="F108" s="285"/>
      <c r="G108" s="172"/>
      <c r="H108" s="172"/>
      <c r="I108" s="172"/>
      <c r="J108" s="172"/>
      <c r="K108" s="172"/>
    </row>
    <row r="109" spans="6:11" ht="12.75">
      <c r="F109" s="285"/>
      <c r="G109" s="172"/>
      <c r="H109" s="172"/>
      <c r="I109" s="172"/>
      <c r="J109" s="172"/>
      <c r="K109" s="172"/>
    </row>
    <row r="110" spans="6:11" ht="12.75">
      <c r="F110" s="285"/>
      <c r="G110" s="172"/>
      <c r="H110" s="172"/>
      <c r="I110" s="172"/>
      <c r="J110" s="172"/>
      <c r="K110" s="172"/>
    </row>
    <row r="111" spans="6:11" ht="12.75">
      <c r="F111" s="285"/>
      <c r="G111" s="172"/>
      <c r="H111" s="172"/>
      <c r="I111" s="172"/>
      <c r="J111" s="172"/>
      <c r="K111" s="172"/>
    </row>
    <row r="112" spans="6:11" ht="12.75">
      <c r="F112" s="285"/>
      <c r="G112" s="172"/>
      <c r="H112" s="172"/>
      <c r="I112" s="172"/>
      <c r="J112" s="172"/>
      <c r="K112" s="172"/>
    </row>
    <row r="113" spans="6:11" ht="12.75">
      <c r="F113" s="285"/>
      <c r="G113" s="172"/>
      <c r="H113" s="172"/>
      <c r="I113" s="172"/>
      <c r="J113" s="172"/>
      <c r="K113" s="172"/>
    </row>
    <row r="114" spans="6:11" ht="12.75">
      <c r="F114" s="285"/>
      <c r="G114" s="172"/>
      <c r="H114" s="172"/>
      <c r="I114" s="172"/>
      <c r="J114" s="172"/>
      <c r="K114" s="172"/>
    </row>
    <row r="115" spans="6:11" ht="12.75">
      <c r="F115" s="285"/>
      <c r="G115" s="172"/>
      <c r="H115" s="172"/>
      <c r="I115" s="172"/>
      <c r="J115" s="172"/>
      <c r="K115" s="172"/>
    </row>
    <row r="116" spans="6:11" ht="12.75">
      <c r="F116" s="285"/>
      <c r="G116" s="172"/>
      <c r="H116" s="172"/>
      <c r="I116" s="172"/>
      <c r="J116" s="172"/>
      <c r="K116" s="172"/>
    </row>
    <row r="117" spans="6:11" ht="12.75">
      <c r="F117" s="285"/>
      <c r="G117" s="172"/>
      <c r="H117" s="172"/>
      <c r="I117" s="172"/>
      <c r="J117" s="172"/>
      <c r="K117" s="172"/>
    </row>
    <row r="118" spans="6:11" ht="12.75">
      <c r="F118" s="285"/>
      <c r="G118" s="172"/>
      <c r="H118" s="172"/>
      <c r="I118" s="172"/>
      <c r="J118" s="172"/>
      <c r="K118" s="172"/>
    </row>
    <row r="119" spans="6:11" ht="12.75">
      <c r="F119" s="285"/>
      <c r="G119" s="172"/>
      <c r="H119" s="172"/>
      <c r="I119" s="172"/>
      <c r="J119" s="172"/>
      <c r="K119" s="172"/>
    </row>
    <row r="120" spans="6:11" ht="12.75">
      <c r="F120" s="285"/>
      <c r="G120" s="172"/>
      <c r="H120" s="172"/>
      <c r="I120" s="172"/>
      <c r="J120" s="172"/>
      <c r="K120" s="172"/>
    </row>
    <row r="121" spans="6:11" ht="12.75">
      <c r="F121" s="285"/>
      <c r="G121" s="172"/>
      <c r="H121" s="172"/>
      <c r="I121" s="172"/>
      <c r="J121" s="172"/>
      <c r="K121" s="172"/>
    </row>
    <row r="122" spans="6:11" ht="12.75">
      <c r="F122" s="285"/>
      <c r="G122" s="172"/>
      <c r="H122" s="172"/>
      <c r="I122" s="172"/>
      <c r="J122" s="172"/>
      <c r="K122" s="172"/>
    </row>
    <row r="123" spans="6:11" ht="12.75">
      <c r="F123" s="285"/>
      <c r="G123" s="172"/>
      <c r="H123" s="172"/>
      <c r="I123" s="172"/>
      <c r="J123" s="172"/>
      <c r="K123" s="172"/>
    </row>
    <row r="124" spans="6:11" ht="12.75">
      <c r="F124" s="285"/>
      <c r="G124" s="172"/>
      <c r="H124" s="172"/>
      <c r="I124" s="172"/>
      <c r="J124" s="172"/>
      <c r="K124" s="172"/>
    </row>
    <row r="125" spans="6:11" ht="12.75">
      <c r="F125" s="285"/>
      <c r="G125" s="172"/>
      <c r="H125" s="172"/>
      <c r="I125" s="172"/>
      <c r="J125" s="172"/>
      <c r="K125" s="172"/>
    </row>
    <row r="126" spans="6:11" ht="12.75">
      <c r="F126" s="285"/>
      <c r="G126" s="172"/>
      <c r="H126" s="172"/>
      <c r="I126" s="172"/>
      <c r="J126" s="172"/>
      <c r="K126" s="172"/>
    </row>
    <row r="127" spans="6:11" ht="12.75">
      <c r="F127" s="285"/>
      <c r="G127" s="172"/>
      <c r="H127" s="172"/>
      <c r="I127" s="172"/>
      <c r="J127" s="172"/>
      <c r="K127" s="172"/>
    </row>
    <row r="128" spans="6:11" ht="12.75">
      <c r="F128" s="285"/>
      <c r="G128" s="172"/>
      <c r="H128" s="172"/>
      <c r="I128" s="172"/>
      <c r="J128" s="172"/>
      <c r="K128" s="172"/>
    </row>
    <row r="129" spans="6:11" ht="12.75">
      <c r="F129" s="285"/>
      <c r="G129" s="172"/>
      <c r="H129" s="172"/>
      <c r="I129" s="172"/>
      <c r="J129" s="172"/>
      <c r="K129" s="172"/>
    </row>
    <row r="130" spans="6:11" ht="12.75">
      <c r="F130" s="285"/>
      <c r="G130" s="172"/>
      <c r="H130" s="172"/>
      <c r="I130" s="172"/>
      <c r="J130" s="172"/>
      <c r="K130" s="172"/>
    </row>
    <row r="131" spans="6:11" ht="12.75">
      <c r="F131" s="285"/>
      <c r="G131" s="172"/>
      <c r="H131" s="172"/>
      <c r="I131" s="172"/>
      <c r="J131" s="172"/>
      <c r="K131" s="172"/>
    </row>
    <row r="132" spans="6:11" ht="12.75">
      <c r="F132" s="285"/>
      <c r="G132" s="172"/>
      <c r="H132" s="172"/>
      <c r="I132" s="172"/>
      <c r="J132" s="172"/>
      <c r="K132" s="172"/>
    </row>
    <row r="133" spans="6:11" ht="12.75">
      <c r="F133" s="285"/>
      <c r="G133" s="172"/>
      <c r="H133" s="172"/>
      <c r="I133" s="172"/>
      <c r="J133" s="172"/>
      <c r="K133" s="172"/>
    </row>
    <row r="134" spans="6:11" ht="12.75">
      <c r="F134" s="285"/>
      <c r="G134" s="172"/>
      <c r="H134" s="172"/>
      <c r="I134" s="172"/>
      <c r="J134" s="172"/>
      <c r="K134" s="172"/>
    </row>
    <row r="135" spans="6:11" ht="12.75">
      <c r="F135" s="285"/>
      <c r="G135" s="172"/>
      <c r="H135" s="172"/>
      <c r="I135" s="172"/>
      <c r="J135" s="172"/>
      <c r="K135" s="172"/>
    </row>
    <row r="136" spans="6:11" ht="12.75">
      <c r="F136" s="285"/>
      <c r="G136" s="172"/>
      <c r="H136" s="172"/>
      <c r="I136" s="172"/>
      <c r="J136" s="172"/>
      <c r="K136" s="172"/>
    </row>
    <row r="137" spans="6:11" ht="12.75">
      <c r="F137" s="285"/>
      <c r="G137" s="172"/>
      <c r="H137" s="172"/>
      <c r="I137" s="172"/>
      <c r="J137" s="172"/>
      <c r="K137" s="172"/>
    </row>
    <row r="138" spans="6:11" ht="12.75">
      <c r="F138" s="285"/>
      <c r="G138" s="172"/>
      <c r="H138" s="172"/>
      <c r="I138" s="172"/>
      <c r="J138" s="172"/>
      <c r="K138" s="172"/>
    </row>
    <row r="139" spans="6:11" ht="12.75">
      <c r="F139" s="285"/>
      <c r="G139" s="172"/>
      <c r="H139" s="172"/>
      <c r="I139" s="172"/>
      <c r="J139" s="172"/>
      <c r="K139" s="172"/>
    </row>
    <row r="140" spans="6:11" ht="12.75">
      <c r="F140" s="285"/>
      <c r="G140" s="172"/>
      <c r="H140" s="172"/>
      <c r="I140" s="172"/>
      <c r="J140" s="172"/>
      <c r="K140" s="172"/>
    </row>
    <row r="141" spans="6:11" ht="12.75">
      <c r="F141" s="285"/>
      <c r="G141" s="172"/>
      <c r="H141" s="172"/>
      <c r="I141" s="172"/>
      <c r="J141" s="172"/>
      <c r="K141" s="172"/>
    </row>
    <row r="142" spans="6:11" ht="12.75">
      <c r="F142" s="285"/>
      <c r="G142" s="172"/>
      <c r="H142" s="172"/>
      <c r="I142" s="172"/>
      <c r="J142" s="172"/>
      <c r="K142" s="172"/>
    </row>
    <row r="143" spans="6:11" ht="12.75">
      <c r="F143" s="285"/>
      <c r="G143" s="172"/>
      <c r="H143" s="172"/>
      <c r="I143" s="172"/>
      <c r="J143" s="172"/>
      <c r="K143" s="172"/>
    </row>
    <row r="144" spans="6:11" ht="12.75">
      <c r="F144" s="285"/>
      <c r="G144" s="172"/>
      <c r="H144" s="172"/>
      <c r="I144" s="172"/>
      <c r="J144" s="172"/>
      <c r="K144" s="172"/>
    </row>
    <row r="145" spans="6:11" ht="12.75">
      <c r="F145" s="285"/>
      <c r="G145" s="172"/>
      <c r="H145" s="172"/>
      <c r="I145" s="172"/>
      <c r="J145" s="172"/>
      <c r="K145" s="172"/>
    </row>
    <row r="146" spans="6:11" ht="12.75">
      <c r="F146" s="285"/>
      <c r="G146" s="172"/>
      <c r="H146" s="172"/>
      <c r="I146" s="172"/>
      <c r="J146" s="172"/>
      <c r="K146" s="172"/>
    </row>
    <row r="147" spans="6:11" ht="12.75">
      <c r="F147" s="285"/>
      <c r="G147" s="172"/>
      <c r="H147" s="172"/>
      <c r="I147" s="172"/>
      <c r="J147" s="172"/>
      <c r="K147" s="172"/>
    </row>
    <row r="148" spans="6:11" ht="12.75">
      <c r="F148" s="285"/>
      <c r="G148" s="172"/>
      <c r="H148" s="172"/>
      <c r="I148" s="172"/>
      <c r="J148" s="172"/>
      <c r="K148" s="172"/>
    </row>
    <row r="149" spans="6:11" ht="12.75">
      <c r="F149" s="285"/>
      <c r="G149" s="172"/>
      <c r="H149" s="172"/>
      <c r="I149" s="172"/>
      <c r="J149" s="172"/>
      <c r="K149" s="172"/>
    </row>
    <row r="150" spans="6:11" ht="12.75">
      <c r="F150" s="285"/>
      <c r="G150" s="172"/>
      <c r="H150" s="172"/>
      <c r="I150" s="172"/>
      <c r="J150" s="172"/>
      <c r="K150" s="172"/>
    </row>
    <row r="151" spans="6:11" ht="12.75">
      <c r="F151" s="285"/>
      <c r="G151" s="172"/>
      <c r="H151" s="172"/>
      <c r="I151" s="172"/>
      <c r="J151" s="172"/>
      <c r="K151" s="172"/>
    </row>
    <row r="152" spans="6:11" ht="12.75">
      <c r="F152" s="285"/>
      <c r="G152" s="172"/>
      <c r="H152" s="172"/>
      <c r="I152" s="172"/>
      <c r="J152" s="172"/>
      <c r="K152" s="172"/>
    </row>
    <row r="153" spans="6:11" ht="12.75">
      <c r="F153" s="285"/>
      <c r="G153" s="172"/>
      <c r="H153" s="172"/>
      <c r="I153" s="172"/>
      <c r="J153" s="172"/>
      <c r="K153" s="172"/>
    </row>
    <row r="154" spans="6:11" ht="12.75">
      <c r="F154" s="285"/>
      <c r="G154" s="172"/>
      <c r="H154" s="172"/>
      <c r="I154" s="172"/>
      <c r="J154" s="172"/>
      <c r="K154" s="172"/>
    </row>
    <row r="155" spans="6:11" ht="12.75">
      <c r="F155" s="285"/>
      <c r="G155" s="172"/>
      <c r="H155" s="172"/>
      <c r="I155" s="172"/>
      <c r="J155" s="172"/>
      <c r="K155" s="172"/>
    </row>
    <row r="156" spans="6:11" ht="12.75">
      <c r="F156" s="285"/>
      <c r="G156" s="172"/>
      <c r="H156" s="172"/>
      <c r="I156" s="172"/>
      <c r="J156" s="172"/>
      <c r="K156" s="172"/>
    </row>
    <row r="157" spans="6:11" ht="12.75">
      <c r="F157" s="285"/>
      <c r="G157" s="172"/>
      <c r="H157" s="172"/>
      <c r="I157" s="172"/>
      <c r="J157" s="172"/>
      <c r="K157" s="172"/>
    </row>
    <row r="158" spans="6:11" ht="12.75">
      <c r="F158" s="285"/>
      <c r="G158" s="172"/>
      <c r="H158" s="172"/>
      <c r="I158" s="172"/>
      <c r="J158" s="172"/>
      <c r="K158" s="172"/>
    </row>
    <row r="159" spans="6:11" ht="12.75">
      <c r="F159" s="285"/>
      <c r="G159" s="172"/>
      <c r="H159" s="172"/>
      <c r="I159" s="172"/>
      <c r="J159" s="172"/>
      <c r="K159" s="172"/>
    </row>
    <row r="160" spans="6:11" ht="12.75">
      <c r="F160" s="285"/>
      <c r="G160" s="172"/>
      <c r="H160" s="172"/>
      <c r="I160" s="172"/>
      <c r="J160" s="172"/>
      <c r="K160" s="172"/>
    </row>
    <row r="161" spans="6:11" ht="12.75">
      <c r="F161" s="285"/>
      <c r="G161" s="172"/>
      <c r="H161" s="172"/>
      <c r="I161" s="172"/>
      <c r="J161" s="172"/>
      <c r="K161" s="172"/>
    </row>
    <row r="162" spans="6:11" ht="12.75">
      <c r="F162" s="285"/>
      <c r="G162" s="172"/>
      <c r="H162" s="172"/>
      <c r="I162" s="172"/>
      <c r="J162" s="172"/>
      <c r="K162" s="172"/>
    </row>
    <row r="163" spans="6:11" ht="12.75">
      <c r="F163" s="285"/>
      <c r="G163" s="172"/>
      <c r="H163" s="172"/>
      <c r="I163" s="172"/>
      <c r="J163" s="172"/>
      <c r="K163" s="172"/>
    </row>
    <row r="164" spans="6:11" ht="12.75">
      <c r="F164" s="285"/>
      <c r="G164" s="172"/>
      <c r="H164" s="172"/>
      <c r="I164" s="172"/>
      <c r="J164" s="172"/>
      <c r="K164" s="172"/>
    </row>
    <row r="165" spans="6:11" ht="12.75">
      <c r="F165" s="285"/>
      <c r="G165" s="172"/>
      <c r="H165" s="172"/>
      <c r="I165" s="172"/>
      <c r="J165" s="172"/>
      <c r="K165" s="172"/>
    </row>
    <row r="166" spans="6:11" ht="12.75">
      <c r="F166" s="285"/>
      <c r="G166" s="172"/>
      <c r="H166" s="172"/>
      <c r="I166" s="172"/>
      <c r="J166" s="172"/>
      <c r="K166" s="172"/>
    </row>
    <row r="167" spans="6:11" ht="12.75">
      <c r="F167" s="285"/>
      <c r="G167" s="172"/>
      <c r="H167" s="172"/>
      <c r="I167" s="172"/>
      <c r="J167" s="172"/>
      <c r="K167" s="172"/>
    </row>
    <row r="168" spans="6:11" ht="12.75">
      <c r="F168" s="285"/>
      <c r="G168" s="172"/>
      <c r="H168" s="172"/>
      <c r="I168" s="172"/>
      <c r="J168" s="172"/>
      <c r="K168" s="172"/>
    </row>
    <row r="169" spans="6:11" ht="12.75">
      <c r="F169" s="285"/>
      <c r="G169" s="172"/>
      <c r="H169" s="172"/>
      <c r="I169" s="172"/>
      <c r="J169" s="172"/>
      <c r="K169" s="172"/>
    </row>
    <row r="170" spans="6:11" ht="12.75">
      <c r="F170" s="285"/>
      <c r="G170" s="172"/>
      <c r="H170" s="172"/>
      <c r="I170" s="172"/>
      <c r="J170" s="172"/>
      <c r="K170" s="172"/>
    </row>
    <row r="171" spans="6:11" ht="12.75">
      <c r="F171" s="285"/>
      <c r="G171" s="172"/>
      <c r="H171" s="172"/>
      <c r="I171" s="172"/>
      <c r="J171" s="172"/>
      <c r="K171" s="172"/>
    </row>
    <row r="172" spans="6:11" ht="12.75">
      <c r="F172" s="285"/>
      <c r="G172" s="172"/>
      <c r="H172" s="172"/>
      <c r="I172" s="172"/>
      <c r="J172" s="172"/>
      <c r="K172" s="172"/>
    </row>
    <row r="173" spans="6:11" ht="12.75">
      <c r="F173" s="285"/>
      <c r="G173" s="172"/>
      <c r="H173" s="172"/>
      <c r="I173" s="172"/>
      <c r="J173" s="172"/>
      <c r="K173" s="172"/>
    </row>
    <row r="174" spans="6:11" ht="12.75">
      <c r="F174" s="285"/>
      <c r="G174" s="172"/>
      <c r="H174" s="172"/>
      <c r="I174" s="172"/>
      <c r="J174" s="172"/>
      <c r="K174" s="172"/>
    </row>
    <row r="175" spans="6:11" ht="12.75">
      <c r="F175" s="285"/>
      <c r="G175" s="172"/>
      <c r="H175" s="172"/>
      <c r="I175" s="172"/>
      <c r="J175" s="172"/>
      <c r="K175" s="172"/>
    </row>
    <row r="176" spans="6:11" ht="12.75">
      <c r="F176" s="285"/>
      <c r="G176" s="172"/>
      <c r="H176" s="172"/>
      <c r="I176" s="172"/>
      <c r="J176" s="172"/>
      <c r="K176" s="172"/>
    </row>
    <row r="177" spans="6:11" ht="12.75">
      <c r="F177" s="285"/>
      <c r="G177" s="172"/>
      <c r="H177" s="172"/>
      <c r="I177" s="172"/>
      <c r="J177" s="172"/>
      <c r="K177" s="172"/>
    </row>
    <row r="178" spans="6:11" ht="12.75">
      <c r="F178" s="285"/>
      <c r="G178" s="172"/>
      <c r="H178" s="172"/>
      <c r="I178" s="172"/>
      <c r="J178" s="172"/>
      <c r="K178" s="172"/>
    </row>
    <row r="179" spans="6:11" ht="12.75">
      <c r="F179" s="285"/>
      <c r="G179" s="172"/>
      <c r="H179" s="172"/>
      <c r="I179" s="172"/>
      <c r="J179" s="172"/>
      <c r="K179" s="172"/>
    </row>
    <row r="180" spans="6:11" ht="12.75">
      <c r="F180" s="285"/>
      <c r="G180" s="172"/>
      <c r="H180" s="172"/>
      <c r="I180" s="172"/>
      <c r="J180" s="172"/>
      <c r="K180" s="172"/>
    </row>
    <row r="181" spans="6:11" ht="12.75">
      <c r="F181" s="285"/>
      <c r="G181" s="172"/>
      <c r="H181" s="172"/>
      <c r="I181" s="172"/>
      <c r="J181" s="172"/>
      <c r="K181" s="172"/>
    </row>
    <row r="182" spans="6:11" ht="12.75">
      <c r="F182" s="285"/>
      <c r="G182" s="172"/>
      <c r="H182" s="172"/>
      <c r="I182" s="172"/>
      <c r="J182" s="172"/>
      <c r="K182" s="172"/>
    </row>
    <row r="183" spans="6:11" ht="12.75">
      <c r="F183" s="285"/>
      <c r="G183" s="172"/>
      <c r="H183" s="172"/>
      <c r="I183" s="172"/>
      <c r="J183" s="172"/>
      <c r="K183" s="172"/>
    </row>
    <row r="184" spans="6:11" ht="12.75">
      <c r="F184" s="285"/>
      <c r="G184" s="172"/>
      <c r="H184" s="172"/>
      <c r="I184" s="172"/>
      <c r="J184" s="172"/>
      <c r="K184" s="172"/>
    </row>
    <row r="185" spans="6:11" ht="12.75">
      <c r="F185" s="285"/>
      <c r="G185" s="172"/>
      <c r="H185" s="172"/>
      <c r="I185" s="172"/>
      <c r="J185" s="172"/>
      <c r="K185" s="172"/>
    </row>
    <row r="186" spans="6:11" ht="12.75">
      <c r="F186" s="285"/>
      <c r="G186" s="172"/>
      <c r="H186" s="172"/>
      <c r="I186" s="172"/>
      <c r="J186" s="172"/>
      <c r="K186" s="172"/>
    </row>
    <row r="187" spans="6:11" ht="12.75">
      <c r="F187" s="285"/>
      <c r="G187" s="172"/>
      <c r="H187" s="172"/>
      <c r="I187" s="172"/>
      <c r="J187" s="172"/>
      <c r="K187" s="172"/>
    </row>
    <row r="188" spans="6:11" ht="12.75">
      <c r="F188" s="285"/>
      <c r="G188" s="172"/>
      <c r="H188" s="172"/>
      <c r="I188" s="172"/>
      <c r="J188" s="172"/>
      <c r="K188" s="172"/>
    </row>
    <row r="189" spans="6:11" ht="12.75">
      <c r="F189" s="285"/>
      <c r="G189" s="172"/>
      <c r="H189" s="172"/>
      <c r="I189" s="172"/>
      <c r="J189" s="172"/>
      <c r="K189" s="172"/>
    </row>
    <row r="190" spans="6:11" ht="12.75">
      <c r="F190" s="285"/>
      <c r="G190" s="172"/>
      <c r="H190" s="172"/>
      <c r="I190" s="172"/>
      <c r="J190" s="172"/>
      <c r="K190" s="172"/>
    </row>
    <row r="191" spans="6:11" ht="12.75">
      <c r="F191" s="285"/>
      <c r="G191" s="172"/>
      <c r="H191" s="172"/>
      <c r="I191" s="172"/>
      <c r="J191" s="172"/>
      <c r="K191" s="172"/>
    </row>
    <row r="192" spans="6:11" ht="12.75">
      <c r="F192" s="285"/>
      <c r="G192" s="172"/>
      <c r="H192" s="172"/>
      <c r="I192" s="172"/>
      <c r="J192" s="172"/>
      <c r="K192" s="172"/>
    </row>
    <row r="193" spans="6:11" ht="12.75">
      <c r="F193" s="285"/>
      <c r="G193" s="172"/>
      <c r="H193" s="172"/>
      <c r="I193" s="172"/>
      <c r="J193" s="172"/>
      <c r="K193" s="172"/>
    </row>
    <row r="194" spans="6:11" ht="12.75">
      <c r="F194" s="285"/>
      <c r="G194" s="172"/>
      <c r="H194" s="172"/>
      <c r="I194" s="172"/>
      <c r="J194" s="172"/>
      <c r="K194" s="172"/>
    </row>
    <row r="195" spans="6:11" ht="12.75">
      <c r="F195" s="285"/>
      <c r="G195" s="172"/>
      <c r="H195" s="172"/>
      <c r="I195" s="172"/>
      <c r="J195" s="172"/>
      <c r="K195" s="172"/>
    </row>
    <row r="196" spans="6:11" ht="12.75">
      <c r="F196" s="285"/>
      <c r="G196" s="172"/>
      <c r="H196" s="172"/>
      <c r="I196" s="172"/>
      <c r="J196" s="172"/>
      <c r="K196" s="172"/>
    </row>
    <row r="197" spans="6:11" ht="12.75">
      <c r="F197" s="285"/>
      <c r="G197" s="172"/>
      <c r="H197" s="172"/>
      <c r="I197" s="172"/>
      <c r="J197" s="172"/>
      <c r="K197" s="172"/>
    </row>
    <row r="198" spans="6:11" ht="12.75">
      <c r="F198" s="285"/>
      <c r="G198" s="172"/>
      <c r="H198" s="172"/>
      <c r="I198" s="172"/>
      <c r="J198" s="172"/>
      <c r="K198" s="172"/>
    </row>
    <row r="199" spans="6:11" ht="12.75">
      <c r="F199" s="285"/>
      <c r="G199" s="172"/>
      <c r="H199" s="172"/>
      <c r="I199" s="172"/>
      <c r="J199" s="172"/>
      <c r="K199" s="172"/>
    </row>
    <row r="200" spans="6:11" ht="12.75">
      <c r="F200" s="285"/>
      <c r="G200" s="172"/>
      <c r="H200" s="172"/>
      <c r="I200" s="172"/>
      <c r="J200" s="172"/>
      <c r="K200" s="172"/>
    </row>
    <row r="201" spans="6:11" ht="12.75">
      <c r="F201" s="285"/>
      <c r="G201" s="172"/>
      <c r="H201" s="172"/>
      <c r="I201" s="172"/>
      <c r="J201" s="172"/>
      <c r="K201" s="172"/>
    </row>
    <row r="202" spans="6:11" ht="12.75">
      <c r="F202" s="285"/>
      <c r="G202" s="172"/>
      <c r="H202" s="172"/>
      <c r="I202" s="172"/>
      <c r="J202" s="172"/>
      <c r="K202" s="172"/>
    </row>
    <row r="203" spans="6:11" ht="12.75">
      <c r="F203" s="285"/>
      <c r="G203" s="172"/>
      <c r="H203" s="172"/>
      <c r="I203" s="172"/>
      <c r="J203" s="172"/>
      <c r="K203" s="172"/>
    </row>
    <row r="204" spans="6:11" ht="12.75">
      <c r="F204" s="285"/>
      <c r="G204" s="172"/>
      <c r="H204" s="172"/>
      <c r="I204" s="172"/>
      <c r="J204" s="172"/>
      <c r="K204" s="172"/>
    </row>
    <row r="205" spans="6:11" ht="12.75">
      <c r="F205" s="285"/>
      <c r="G205" s="172"/>
      <c r="H205" s="172"/>
      <c r="I205" s="172"/>
      <c r="J205" s="172"/>
      <c r="K205" s="172"/>
    </row>
    <row r="206" spans="6:11" ht="12.75">
      <c r="F206" s="285"/>
      <c r="G206" s="172"/>
      <c r="H206" s="172"/>
      <c r="I206" s="172"/>
      <c r="J206" s="172"/>
      <c r="K206" s="172"/>
    </row>
    <row r="207" spans="6:11" ht="12.75">
      <c r="F207" s="285"/>
      <c r="G207" s="172"/>
      <c r="H207" s="172"/>
      <c r="I207" s="172"/>
      <c r="J207" s="172"/>
      <c r="K207" s="172"/>
    </row>
    <row r="208" spans="6:11" ht="12.75">
      <c r="F208" s="285"/>
      <c r="G208" s="172"/>
      <c r="H208" s="172"/>
      <c r="I208" s="172"/>
      <c r="J208" s="172"/>
      <c r="K208" s="172"/>
    </row>
    <row r="209" spans="6:11" ht="12.75">
      <c r="F209" s="285"/>
      <c r="G209" s="172"/>
      <c r="H209" s="172"/>
      <c r="I209" s="172"/>
      <c r="J209" s="172"/>
      <c r="K209" s="172"/>
    </row>
    <row r="210" spans="6:11" ht="12.75">
      <c r="F210" s="285"/>
      <c r="G210" s="172"/>
      <c r="H210" s="172"/>
      <c r="I210" s="172"/>
      <c r="J210" s="172"/>
      <c r="K210" s="172"/>
    </row>
    <row r="211" spans="6:11" ht="12.75">
      <c r="F211" s="285"/>
      <c r="G211" s="172"/>
      <c r="H211" s="172"/>
      <c r="I211" s="172"/>
      <c r="J211" s="172"/>
      <c r="K211" s="172"/>
    </row>
    <row r="212" spans="6:11" ht="12.75">
      <c r="F212" s="285"/>
      <c r="G212" s="172"/>
      <c r="H212" s="172"/>
      <c r="I212" s="172"/>
      <c r="J212" s="172"/>
      <c r="K212" s="172"/>
    </row>
    <row r="213" spans="6:11" ht="12.75">
      <c r="F213" s="285"/>
      <c r="G213" s="172"/>
      <c r="H213" s="172"/>
      <c r="I213" s="172"/>
      <c r="J213" s="172"/>
      <c r="K213" s="172"/>
    </row>
    <row r="214" spans="6:11" ht="12.75">
      <c r="F214" s="285"/>
      <c r="G214" s="172"/>
      <c r="H214" s="172"/>
      <c r="I214" s="172"/>
      <c r="J214" s="172"/>
      <c r="K214" s="172"/>
    </row>
    <row r="215" spans="6:11" ht="12.75">
      <c r="F215" s="285"/>
      <c r="G215" s="172"/>
      <c r="H215" s="172"/>
      <c r="I215" s="172"/>
      <c r="J215" s="172"/>
      <c r="K215" s="172"/>
    </row>
    <row r="216" spans="6:11" ht="12.75">
      <c r="F216" s="285"/>
      <c r="G216" s="172"/>
      <c r="H216" s="172"/>
      <c r="I216" s="172"/>
      <c r="J216" s="172"/>
      <c r="K216" s="172"/>
    </row>
    <row r="217" spans="6:11" ht="12.75">
      <c r="F217" s="285"/>
      <c r="G217" s="172"/>
      <c r="H217" s="172"/>
      <c r="I217" s="172"/>
      <c r="J217" s="172"/>
      <c r="K217" s="172"/>
    </row>
    <row r="218" spans="6:11" ht="12.75">
      <c r="F218" s="285"/>
      <c r="G218" s="172"/>
      <c r="H218" s="172"/>
      <c r="I218" s="172"/>
      <c r="J218" s="172"/>
      <c r="K218" s="172"/>
    </row>
    <row r="219" spans="6:11" ht="12.75">
      <c r="F219" s="285"/>
      <c r="G219" s="172"/>
      <c r="H219" s="172"/>
      <c r="I219" s="172"/>
      <c r="J219" s="172"/>
      <c r="K219" s="172"/>
    </row>
    <row r="220" spans="6:11" ht="12.75">
      <c r="F220" s="285"/>
      <c r="G220" s="172"/>
      <c r="H220" s="172"/>
      <c r="I220" s="172"/>
      <c r="J220" s="172"/>
      <c r="K220" s="172"/>
    </row>
    <row r="221" spans="6:11" ht="12.75">
      <c r="F221" s="285"/>
      <c r="G221" s="172"/>
      <c r="H221" s="172"/>
      <c r="I221" s="172"/>
      <c r="J221" s="172"/>
      <c r="K221" s="172"/>
    </row>
    <row r="222" spans="6:11" ht="12.75">
      <c r="F222" s="285"/>
      <c r="G222" s="172"/>
      <c r="H222" s="172"/>
      <c r="I222" s="172"/>
      <c r="J222" s="172"/>
      <c r="K222" s="172"/>
    </row>
    <row r="223" spans="6:11" ht="12.75">
      <c r="F223" s="285"/>
      <c r="G223" s="172"/>
      <c r="H223" s="172"/>
      <c r="I223" s="172"/>
      <c r="J223" s="172"/>
      <c r="K223" s="172"/>
    </row>
    <row r="224" spans="6:11" ht="12.75">
      <c r="F224" s="285"/>
      <c r="G224" s="172"/>
      <c r="H224" s="172"/>
      <c r="I224" s="172"/>
      <c r="J224" s="172"/>
      <c r="K224" s="172"/>
    </row>
    <row r="225" spans="6:11" ht="12.75">
      <c r="F225" s="285"/>
      <c r="G225" s="172"/>
      <c r="H225" s="172"/>
      <c r="I225" s="172"/>
      <c r="J225" s="172"/>
      <c r="K225" s="172"/>
    </row>
    <row r="226" spans="6:11" ht="12.75">
      <c r="F226" s="285"/>
      <c r="G226" s="172"/>
      <c r="H226" s="172"/>
      <c r="I226" s="172"/>
      <c r="J226" s="172"/>
      <c r="K226" s="172"/>
    </row>
    <row r="227" spans="6:11" ht="12.75">
      <c r="F227" s="285"/>
      <c r="G227" s="172"/>
      <c r="H227" s="172"/>
      <c r="I227" s="172"/>
      <c r="J227" s="172"/>
      <c r="K227" s="172"/>
    </row>
    <row r="228" spans="6:11" ht="12.75">
      <c r="F228" s="285"/>
      <c r="G228" s="172"/>
      <c r="H228" s="172"/>
      <c r="I228" s="172"/>
      <c r="J228" s="172"/>
      <c r="K228" s="172"/>
    </row>
    <row r="229" spans="6:11" ht="12.75">
      <c r="F229" s="285"/>
      <c r="G229" s="172"/>
      <c r="H229" s="172"/>
      <c r="I229" s="172"/>
      <c r="J229" s="172"/>
      <c r="K229" s="172"/>
    </row>
    <row r="230" spans="6:11" ht="12.75">
      <c r="F230" s="285"/>
      <c r="G230" s="172"/>
      <c r="H230" s="172"/>
      <c r="I230" s="172"/>
      <c r="J230" s="172"/>
      <c r="K230" s="172"/>
    </row>
    <row r="231" spans="6:11" ht="12.75">
      <c r="F231" s="285"/>
      <c r="G231" s="172"/>
      <c r="H231" s="172"/>
      <c r="I231" s="172"/>
      <c r="J231" s="172"/>
      <c r="K231" s="172"/>
    </row>
    <row r="232" spans="6:11" ht="12.75">
      <c r="F232" s="285"/>
      <c r="G232" s="172"/>
      <c r="H232" s="172"/>
      <c r="I232" s="172"/>
      <c r="J232" s="172"/>
      <c r="K232" s="172"/>
    </row>
    <row r="233" spans="6:11" ht="12.75">
      <c r="F233" s="285"/>
      <c r="G233" s="172"/>
      <c r="H233" s="172"/>
      <c r="I233" s="172"/>
      <c r="J233" s="172"/>
      <c r="K233" s="172"/>
    </row>
    <row r="234" spans="6:11" ht="12.75">
      <c r="F234" s="285"/>
      <c r="G234" s="172"/>
      <c r="H234" s="172"/>
      <c r="I234" s="172"/>
      <c r="J234" s="172"/>
      <c r="K234" s="172"/>
    </row>
    <row r="235" spans="6:11" ht="12.75">
      <c r="F235" s="285"/>
      <c r="G235" s="172"/>
      <c r="H235" s="172"/>
      <c r="I235" s="172"/>
      <c r="J235" s="172"/>
      <c r="K235" s="172"/>
    </row>
    <row r="236" spans="6:11" ht="12.75">
      <c r="F236" s="285"/>
      <c r="G236" s="172"/>
      <c r="H236" s="172"/>
      <c r="I236" s="172"/>
      <c r="J236" s="172"/>
      <c r="K236" s="172"/>
    </row>
    <row r="237" spans="6:11" ht="12.75">
      <c r="F237" s="285"/>
      <c r="G237" s="172"/>
      <c r="H237" s="172"/>
      <c r="I237" s="172"/>
      <c r="J237" s="172"/>
      <c r="K237" s="172"/>
    </row>
    <row r="238" spans="6:11" ht="12.75">
      <c r="F238" s="285"/>
      <c r="G238" s="172"/>
      <c r="H238" s="172"/>
      <c r="I238" s="172"/>
      <c r="J238" s="172"/>
      <c r="K238" s="172"/>
    </row>
    <row r="239" spans="6:11" ht="12.75">
      <c r="F239" s="285"/>
      <c r="G239" s="172"/>
      <c r="H239" s="172"/>
      <c r="I239" s="172"/>
      <c r="J239" s="172"/>
      <c r="K239" s="172"/>
    </row>
    <row r="240" spans="6:11" ht="12.75">
      <c r="F240" s="285"/>
      <c r="G240" s="172"/>
      <c r="H240" s="172"/>
      <c r="I240" s="172"/>
      <c r="J240" s="172"/>
      <c r="K240" s="172"/>
    </row>
    <row r="241" spans="6:11" ht="12.75">
      <c r="F241" s="285"/>
      <c r="G241" s="172"/>
      <c r="H241" s="172"/>
      <c r="I241" s="172"/>
      <c r="J241" s="172"/>
      <c r="K241" s="172"/>
    </row>
    <row r="242" ht="12.75">
      <c r="F242" s="304"/>
    </row>
    <row r="243" ht="12.75">
      <c r="F243" s="304"/>
    </row>
    <row r="244" ht="12.75">
      <c r="F244" s="304"/>
    </row>
    <row r="245" ht="12.75">
      <c r="F245" s="304"/>
    </row>
    <row r="246" ht="12.75">
      <c r="F246" s="304"/>
    </row>
    <row r="247" ht="12.75">
      <c r="F247" s="304"/>
    </row>
    <row r="248" ht="12.75">
      <c r="F248" s="304"/>
    </row>
    <row r="249" ht="12.75">
      <c r="F249" s="304"/>
    </row>
    <row r="250" ht="12.75">
      <c r="F250" s="304"/>
    </row>
    <row r="251" ht="12.75">
      <c r="F251" s="304"/>
    </row>
    <row r="252" ht="12.75">
      <c r="F252" s="304"/>
    </row>
    <row r="253" ht="12.75">
      <c r="F253" s="304"/>
    </row>
    <row r="254" ht="12.75">
      <c r="F254" s="304"/>
    </row>
    <row r="255" ht="12.75">
      <c r="F255" s="304"/>
    </row>
    <row r="256" ht="12.75">
      <c r="F256" s="304"/>
    </row>
    <row r="257" ht="12.75">
      <c r="F257" s="304"/>
    </row>
    <row r="258" ht="12.75">
      <c r="F258" s="304"/>
    </row>
    <row r="259" ht="12.75">
      <c r="F259" s="304"/>
    </row>
    <row r="260" ht="12.75">
      <c r="F260" s="304"/>
    </row>
    <row r="261" ht="12.75">
      <c r="F261" s="304"/>
    </row>
    <row r="262" ht="12.75">
      <c r="F262" s="304"/>
    </row>
    <row r="263" ht="12.75">
      <c r="F263" s="304"/>
    </row>
    <row r="264" ht="12.75">
      <c r="F264" s="304"/>
    </row>
    <row r="265" ht="12.75">
      <c r="F265" s="304"/>
    </row>
    <row r="266" ht="12.75">
      <c r="F266" s="304"/>
    </row>
    <row r="267" ht="12.75">
      <c r="F267" s="304"/>
    </row>
    <row r="268" ht="12.75">
      <c r="F268" s="304"/>
    </row>
    <row r="269" ht="12.75">
      <c r="F269" s="304"/>
    </row>
    <row r="270" ht="12.75">
      <c r="F270" s="304"/>
    </row>
    <row r="271" ht="12.75">
      <c r="F271" s="304"/>
    </row>
    <row r="272" ht="12.75">
      <c r="F272" s="304"/>
    </row>
    <row r="273" ht="12.75">
      <c r="F273" s="304"/>
    </row>
    <row r="274" ht="12.75">
      <c r="F274" s="304"/>
    </row>
    <row r="275" ht="12.75">
      <c r="F275" s="304"/>
    </row>
    <row r="276" ht="12.75">
      <c r="F276" s="304"/>
    </row>
    <row r="277" ht="12.75">
      <c r="F277" s="304"/>
    </row>
    <row r="278" ht="12.75">
      <c r="F278" s="304"/>
    </row>
    <row r="279" ht="12.75">
      <c r="F279" s="304"/>
    </row>
    <row r="280" ht="12.75">
      <c r="F280" s="304"/>
    </row>
    <row r="281" ht="12.75">
      <c r="F281" s="304"/>
    </row>
    <row r="282" ht="12.75">
      <c r="F282" s="304"/>
    </row>
    <row r="283" ht="12.75">
      <c r="F283" s="304"/>
    </row>
    <row r="284" ht="12.75">
      <c r="F284" s="304"/>
    </row>
    <row r="285" ht="12.75">
      <c r="F285" s="304"/>
    </row>
    <row r="286" ht="12.75">
      <c r="F286" s="304"/>
    </row>
    <row r="287" ht="12.75">
      <c r="F287" s="304"/>
    </row>
    <row r="288" ht="12.75">
      <c r="F288" s="304"/>
    </row>
    <row r="289" ht="12.75">
      <c r="F289" s="304"/>
    </row>
    <row r="290" ht="12.75">
      <c r="F290" s="304"/>
    </row>
    <row r="291" ht="12.75">
      <c r="F291" s="304"/>
    </row>
    <row r="292" ht="12.75">
      <c r="F292" s="304"/>
    </row>
    <row r="293" ht="12.75">
      <c r="F293" s="304"/>
    </row>
    <row r="294" ht="12.75">
      <c r="F294" s="304"/>
    </row>
    <row r="295" ht="12.75">
      <c r="F295" s="304"/>
    </row>
    <row r="296" ht="12.75">
      <c r="F296" s="304"/>
    </row>
    <row r="297" ht="12.75">
      <c r="F297" s="304"/>
    </row>
    <row r="298" ht="12.75">
      <c r="F298" s="304"/>
    </row>
    <row r="299" ht="12.75">
      <c r="F299" s="304"/>
    </row>
    <row r="300" ht="12.75">
      <c r="F300" s="304"/>
    </row>
    <row r="301" ht="12.75">
      <c r="F301" s="304"/>
    </row>
    <row r="302" ht="12.75">
      <c r="F302" s="304"/>
    </row>
    <row r="303" ht="12.75">
      <c r="F303" s="304"/>
    </row>
    <row r="304" ht="12.75">
      <c r="F304" s="304"/>
    </row>
    <row r="305" ht="12.75">
      <c r="F305" s="304"/>
    </row>
    <row r="306" ht="12.75">
      <c r="F306" s="304"/>
    </row>
    <row r="307" ht="12.75">
      <c r="F307" s="304"/>
    </row>
    <row r="308" ht="12.75">
      <c r="F308" s="304"/>
    </row>
    <row r="309" ht="12.75">
      <c r="F309" s="304"/>
    </row>
    <row r="310" ht="12.75">
      <c r="F310" s="304"/>
    </row>
    <row r="311" ht="12.75">
      <c r="F311" s="304"/>
    </row>
    <row r="312" ht="12.75">
      <c r="F312" s="304"/>
    </row>
    <row r="313" ht="12.75">
      <c r="F313" s="304"/>
    </row>
    <row r="314" ht="12.75">
      <c r="F314" s="304"/>
    </row>
    <row r="315" ht="12.75">
      <c r="F315" s="304"/>
    </row>
    <row r="316" ht="12.75">
      <c r="F316" s="304"/>
    </row>
    <row r="317" ht="12.75">
      <c r="F317" s="304"/>
    </row>
    <row r="318" ht="12.75">
      <c r="F318" s="304"/>
    </row>
    <row r="319" ht="12.75">
      <c r="F319" s="304"/>
    </row>
    <row r="320" ht="12.75">
      <c r="F320" s="304"/>
    </row>
    <row r="321" ht="12.75">
      <c r="F321" s="304"/>
    </row>
    <row r="322" ht="12.75">
      <c r="F322" s="304"/>
    </row>
    <row r="323" ht="12.75">
      <c r="F323" s="304"/>
    </row>
  </sheetData>
  <sheetProtection/>
  <printOptions/>
  <pageMargins left="0.7086614173228347" right="0.7086614173228347" top="0.7874015748031497" bottom="0.7874015748031497" header="0.31496062992125984" footer="0.15748031496062992"/>
  <pageSetup fitToHeight="100" horizontalDpi="600" verticalDpi="600" orientation="landscape" paperSize="9" scale="95" r:id="rId1"/>
  <headerFooter>
    <oddFooter>&amp;CList &amp;A</oddFooter>
  </headerFooter>
  <rowBreaks count="1" manualBreakCount="1">
    <brk id="5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Krumnikl, Radim</dc:creator>
  <cp:keywords/>
  <dc:description/>
  <cp:lastModifiedBy>Radim Krumnikl</cp:lastModifiedBy>
  <cp:lastPrinted>2013-10-02T07:08:50Z</cp:lastPrinted>
  <dcterms:created xsi:type="dcterms:W3CDTF">2013-08-13T04:49:34Z</dcterms:created>
  <dcterms:modified xsi:type="dcterms:W3CDTF">2014-01-08T05:33:18Z</dcterms:modified>
  <cp:category/>
  <cp:version/>
  <cp:contentType/>
  <cp:contentStatus/>
</cp:coreProperties>
</file>