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<sst xmlns="http://schemas.openxmlformats.org/spreadsheetml/2006/main" count="950" uniqueCount="376">
  <si>
    <t>KRYCÍ LIST ROZPOČTU</t>
  </si>
  <si>
    <t>Název stavby</t>
  </si>
  <si>
    <t>Cyklostezky - úsek Seidlerovo nábřeží,Slezskoostravský hrad</t>
  </si>
  <si>
    <t>JKSO</t>
  </si>
  <si>
    <t xml:space="preserve"> </t>
  </si>
  <si>
    <t>Kód stavby</t>
  </si>
  <si>
    <t>1106a</t>
  </si>
  <si>
    <t>Název objektu</t>
  </si>
  <si>
    <t>SO 03 Lávka přes Lučinu</t>
  </si>
  <si>
    <t>EČO</t>
  </si>
  <si>
    <t>Kód objektu</t>
  </si>
  <si>
    <t>SO003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</si>
  <si>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</si>
  <si>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</si>
  <si>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</si>
  <si>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</si>
  <si>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</si>
  <si>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</si>
  <si>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</si>
  <si>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</si>
  <si>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</si>
  <si>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</si>
  <si>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</si>
  <si>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</si>
  <si>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</si>
  <si>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16.11.2012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</si>
  <si>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</si>
  <si>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</si>
  <si>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</si>
  <si>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</si>
  <si>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</si>
  <si>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</si>
  <si>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</si>
  <si>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</si>
  <si>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</si>
  <si>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</si>
  <si>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</si>
  <si>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</si>
  <si>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</si>
  <si>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</si>
  <si>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</si>
  <si>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</si>
  <si>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</si>
  <si>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</si>
  <si>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</si>
  <si>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</si>
  <si>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</si>
  <si>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</si>
  <si>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</si>
  <si>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</si>
  <si>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</si>
  <si>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</si>
  <si>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</si>
  <si>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</si>
  <si>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</si>
  <si>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</si>
  <si>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</si>
  <si>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</si>
  <si>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</si>
  <si>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</si>
  <si>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</si>
  <si>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</si>
  <si>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</si>
  <si>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</si>
  <si>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</si>
  <si>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</si>
  <si>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</si>
  <si>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</si>
  <si>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</si>
  <si>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</si>
  <si>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</si>
  <si>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</si>
  <si>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</si>
  <si>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</si>
  <si>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</si>
  <si>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</si>
  <si>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</si>
  <si>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</si>
  <si>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</si>
  <si>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</si>
  <si>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</si>
  <si>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</si>
  <si>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</si>
  <si>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</si>
  <si>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</si>
  <si>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</si>
  <si>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</si>
  <si>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</si>
  <si>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</si>
  <si>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</si>
  <si>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</si>
  <si>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</si>
  <si>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</si>
  <si>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</si>
  <si>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</si>
  <si>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</si>
  <si>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</si>
  <si>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</si>
  <si>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</si>
  <si>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</si>
  <si>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</si>
  <si>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</si>
  <si>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</si>
  <si>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</si>
  <si>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</si>
  <si>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</si>
  <si>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1</t>
  </si>
  <si>
    <t>Zemní práce</t>
  </si>
  <si>
    <t>K</t>
  </si>
  <si>
    <t>221</t>
  </si>
  <si>
    <t>113107223</t>
  </si>
  <si>
    <t>Odstranění podkladu pl přes 200 m2 z kameniva drceného tl 300 mm</t>
  </si>
  <si>
    <t>m2</t>
  </si>
  <si>
    <t>2</t>
  </si>
  <si>
    <t>"Zpevnění berny koryta řeky</t>
  </si>
  <si>
    <t>-1</t>
  </si>
  <si>
    <t>960,00</t>
  </si>
  <si>
    <t>001</t>
  </si>
  <si>
    <t>131201101</t>
  </si>
  <si>
    <t>Hloubení jam nezapažených v hornině tř. 3 objemu do 100 m3</t>
  </si>
  <si>
    <t>m3</t>
  </si>
  <si>
    <t>"základy</t>
  </si>
  <si>
    <t>29,20"vývařiště</t>
  </si>
  <si>
    <t>1,00</t>
  </si>
  <si>
    <t>Součet</t>
  </si>
  <si>
    <t>4</t>
  </si>
  <si>
    <t>3</t>
  </si>
  <si>
    <t>131201109</t>
  </si>
  <si>
    <t>Příplatek za lepivost u hloubení jam nezapažených v hornině tř. 3</t>
  </si>
  <si>
    <t>162701105</t>
  </si>
  <si>
    <t>Vodorovné přemístění do 10000 m výkopku z horniny tř. 1 až 4</t>
  </si>
  <si>
    <t>"výkop</t>
  </si>
  <si>
    <t>30,20</t>
  </si>
  <si>
    <t>"odpočet zásyp vně křídel</t>
  </si>
  <si>
    <t>-9,00</t>
  </si>
  <si>
    <t>5</t>
  </si>
  <si>
    <t>PK</t>
  </si>
  <si>
    <t>162709001</t>
  </si>
  <si>
    <t>Poplatek za uložení zeminy na skládku</t>
  </si>
  <si>
    <t>6</t>
  </si>
  <si>
    <t>174101101</t>
  </si>
  <si>
    <t>Zásyp jam, šachet rýh nebo kolem objektů sypaninou se zhutněním</t>
  </si>
  <si>
    <t>"zásyp vně křídel</t>
  </si>
  <si>
    <t>2,50+2,00+2,50+2,00</t>
  </si>
  <si>
    <t>"zásyp mezi křídly za rubem opěr</t>
  </si>
  <si>
    <t>9,90+10,30</t>
  </si>
  <si>
    <t>7</t>
  </si>
  <si>
    <t>M</t>
  </si>
  <si>
    <t>MAT</t>
  </si>
  <si>
    <t>583312000</t>
  </si>
  <si>
    <t>zásypový materiál</t>
  </si>
  <si>
    <t>t</t>
  </si>
  <si>
    <t>(9,90+10,30)*1,9</t>
  </si>
  <si>
    <t>Zakládání</t>
  </si>
  <si>
    <t>8</t>
  </si>
  <si>
    <t>271</t>
  </si>
  <si>
    <t>212752213</t>
  </si>
  <si>
    <t>Trativod z drenážních trubek plastových flexibilních D do 160 mm včetně lože otevřený výkop</t>
  </si>
  <si>
    <t>m</t>
  </si>
  <si>
    <t>10,10+9,40</t>
  </si>
  <si>
    <t>9</t>
  </si>
  <si>
    <t>211</t>
  </si>
  <si>
    <t>274321118</t>
  </si>
  <si>
    <t>Základové pásy, prahy, věnce a ostruhy ze ŽB C 30/37 XF4 vč.bednění</t>
  </si>
  <si>
    <t>"nové části sp.stavby</t>
  </si>
  <si>
    <t>50,40</t>
  </si>
  <si>
    <t>10</t>
  </si>
  <si>
    <t>274361116</t>
  </si>
  <si>
    <t>Výztuž základových pásů, prahů, věnců a ostruh z betonářské oceli 10 505</t>
  </si>
  <si>
    <t>3,90</t>
  </si>
  <si>
    <t>Svislé a kompletní konstrukce</t>
  </si>
  <si>
    <t>11</t>
  </si>
  <si>
    <t>317321118</t>
  </si>
  <si>
    <t>Mostní římsy ze ŽB C 30/37 XF4 vč.bednění</t>
  </si>
  <si>
    <t>"mostní římsy</t>
  </si>
  <si>
    <t>2,10</t>
  </si>
  <si>
    <t>12</t>
  </si>
  <si>
    <t>317361116</t>
  </si>
  <si>
    <t>Výztuž mostních říms z betonářské oceli 10 505</t>
  </si>
  <si>
    <t>"římsy</t>
  </si>
  <si>
    <t>0,196</t>
  </si>
  <si>
    <t>13</t>
  </si>
  <si>
    <t>317999001</t>
  </si>
  <si>
    <t>Penetrační nátěr pod reprofilaci</t>
  </si>
  <si>
    <t>"reprofilace stávajících opěr a křídel</t>
  </si>
  <si>
    <t>3,50+24,20+11,40+11,70+32,00+13,40</t>
  </si>
  <si>
    <t>14</t>
  </si>
  <si>
    <t>317999002</t>
  </si>
  <si>
    <t>Reprofilace sanační maltou do hl. 30 až 60 mm</t>
  </si>
  <si>
    <t>Vodorovné konstrukce</t>
  </si>
  <si>
    <t>15</t>
  </si>
  <si>
    <t>451475123</t>
  </si>
  <si>
    <t>Podkladní vrstva plastmaltová vč. vrtání děr pro trny,potř.zk.materiálu,bednění,ošetření</t>
  </si>
  <si>
    <t>"podlití ložisek</t>
  </si>
  <si>
    <t>0,025*0,36*0,46*4+4*4*0,001</t>
  </si>
  <si>
    <t>16</t>
  </si>
  <si>
    <t>458311121</t>
  </si>
  <si>
    <t>Výplňové klíny za opěrou z betonu prostého C 12/15 XF0 hutněného po vrstvách vč.potř.bednění</t>
  </si>
  <si>
    <t>"přechodové klíny</t>
  </si>
  <si>
    <t>1,20*2</t>
  </si>
  <si>
    <t>"podkladní beton pro drenáž</t>
  </si>
  <si>
    <t>0,35*2</t>
  </si>
  <si>
    <t>17</t>
  </si>
  <si>
    <t>458311131</t>
  </si>
  <si>
    <t>Filtrační vrstvy za opěrou z betonu drenážního B 5 hutněného po vrstvách vč. bednění</t>
  </si>
  <si>
    <t>"drenážní beton za opěrami</t>
  </si>
  <si>
    <t>1,25*2</t>
  </si>
  <si>
    <t>18</t>
  </si>
  <si>
    <t>321</t>
  </si>
  <si>
    <t>462512270</t>
  </si>
  <si>
    <t>Zához z lomového kamene s proštěrkováním z terénu</t>
  </si>
  <si>
    <t>2,00*0,50</t>
  </si>
  <si>
    <t>19</t>
  </si>
  <si>
    <t>462519002</t>
  </si>
  <si>
    <t>Příplatek za urovnání ploch záhozu z lomového kamene hmotnost do 200 kg</t>
  </si>
  <si>
    <t>Komunikace</t>
  </si>
  <si>
    <t>20</t>
  </si>
  <si>
    <t>564871112</t>
  </si>
  <si>
    <t>Podklad ze štěrkodrtě ŠD tl 300 mm</t>
  </si>
  <si>
    <t>"zpevnění berny koryta řeky</t>
  </si>
  <si>
    <t>21</t>
  </si>
  <si>
    <t>591141111</t>
  </si>
  <si>
    <t>Kladení dlažby z kostek velkých z kamene na MC tl 50 mm</t>
  </si>
  <si>
    <t>22</t>
  </si>
  <si>
    <t>583801591</t>
  </si>
  <si>
    <t xml:space="preserve">kostka dlažební žulová </t>
  </si>
  <si>
    <t>Ostatní konstrukce a práce-bourání</t>
  </si>
  <si>
    <t>23</t>
  </si>
  <si>
    <t>931994143</t>
  </si>
  <si>
    <t>Těsnění spáry trvale pružným tmelem do pl 4,0 cm2</t>
  </si>
  <si>
    <t>"za dilatačními závěry</t>
  </si>
  <si>
    <t>4,15*2</t>
  </si>
  <si>
    <t>24</t>
  </si>
  <si>
    <t>935112111</t>
  </si>
  <si>
    <t>Osazení příkopového žlabu do betonu tl 100 mm z betonových tvárnic š 500 mm</t>
  </si>
  <si>
    <t>25</t>
  </si>
  <si>
    <t>592275291</t>
  </si>
  <si>
    <t xml:space="preserve">žlabovka betonová š. 340 mm </t>
  </si>
  <si>
    <t>kus</t>
  </si>
  <si>
    <t>26</t>
  </si>
  <si>
    <t>015</t>
  </si>
  <si>
    <t>938902124</t>
  </si>
  <si>
    <t>Čištění ploch betonových konstrukcí tlakovou vodou otryskáním</t>
  </si>
  <si>
    <t>27</t>
  </si>
  <si>
    <t>961051111</t>
  </si>
  <si>
    <t>Bourání mostních konstrukcí z ŽB</t>
  </si>
  <si>
    <t>"ŽB části uložných prahů a závěr.zídek</t>
  </si>
  <si>
    <t>5,90+3,00+4,10+2,80</t>
  </si>
  <si>
    <t>"horní části ŽB křídel</t>
  </si>
  <si>
    <t>0,70+0,40</t>
  </si>
  <si>
    <t>28</t>
  </si>
  <si>
    <t>977141133</t>
  </si>
  <si>
    <t>Vrty pro kotvy do betonu průměru 30 mm s vyplněním epoxidovým tmelem a vlepením výstuže</t>
  </si>
  <si>
    <t>"spodní stavba</t>
  </si>
  <si>
    <t>105,00</t>
  </si>
  <si>
    <t>29</t>
  </si>
  <si>
    <t>979012112</t>
  </si>
  <si>
    <t>Svislá doprava suti na v 3,5 m</t>
  </si>
  <si>
    <t>30</t>
  </si>
  <si>
    <t>979082113</t>
  </si>
  <si>
    <t>Vodorovná doprava suti po suchu na vzdálenost do 1000 m</t>
  </si>
  <si>
    <t>31</t>
  </si>
  <si>
    <t>979082119</t>
  </si>
  <si>
    <t>Příplatek ZKD 1000 m u vodorovné dopravy suti</t>
  </si>
  <si>
    <t>32</t>
  </si>
  <si>
    <t>979089001</t>
  </si>
  <si>
    <t>Poplatek za uložení suti na skládku</t>
  </si>
  <si>
    <t>99</t>
  </si>
  <si>
    <t>Přesun hmot</t>
  </si>
  <si>
    <t>33</t>
  </si>
  <si>
    <t>998212111</t>
  </si>
  <si>
    <t>Přesun hmot pro mosty zděné, monolitické, betonové předpjaté i nepředpjaté nebo ocelové v do 20 m</t>
  </si>
  <si>
    <t>Práce a dodávky PSV</t>
  </si>
  <si>
    <t>711</t>
  </si>
  <si>
    <t>Izolace proti vodě, vlhkosti a plynům</t>
  </si>
  <si>
    <t>34</t>
  </si>
  <si>
    <t>711112001</t>
  </si>
  <si>
    <t>Provedení izolace proti zemní vlhkosti svislé za studena nátěrem penetračním</t>
  </si>
  <si>
    <t>"rub záv.zídek a opěr</t>
  </si>
  <si>
    <t>28,20</t>
  </si>
  <si>
    <t>"křídla v zemi</t>
  </si>
  <si>
    <t>19,50</t>
  </si>
  <si>
    <t>35</t>
  </si>
  <si>
    <t>111631501</t>
  </si>
  <si>
    <t>lak penetrační</t>
  </si>
  <si>
    <t>36</t>
  </si>
  <si>
    <t>711112011</t>
  </si>
  <si>
    <t>Provedení izolace proti zemní vlhkosti svislé za studena suspenzí asfaltovou</t>
  </si>
  <si>
    <t>37</t>
  </si>
  <si>
    <t>111631551</t>
  </si>
  <si>
    <t>nátěr asfaltový</t>
  </si>
  <si>
    <t>38</t>
  </si>
  <si>
    <t>711142559</t>
  </si>
  <si>
    <t>Provedení izolace proti zemní vlhkosti pásy přitavením svislé NAIP</t>
  </si>
  <si>
    <t>39</t>
  </si>
  <si>
    <t>628322801</t>
  </si>
  <si>
    <t xml:space="preserve">pás těžký asfaltovaný </t>
  </si>
  <si>
    <t>40</t>
  </si>
  <si>
    <t>711491272</t>
  </si>
  <si>
    <t>Provedení izolace proti tlakové vodě svislé z textilií vrstva ochranná</t>
  </si>
  <si>
    <t>41</t>
  </si>
  <si>
    <t>693660551</t>
  </si>
  <si>
    <t xml:space="preserve">geotextilietextilie </t>
  </si>
  <si>
    <t>42</t>
  </si>
  <si>
    <t>998711201</t>
  </si>
  <si>
    <t>Přesun hmot pro izolace proti vodě, vlhkosti a plynům v objektech v do 6 m</t>
  </si>
  <si>
    <t>783</t>
  </si>
  <si>
    <t>Dokončovací práce - nátěry</t>
  </si>
  <si>
    <t>43</t>
  </si>
  <si>
    <t>783999001</t>
  </si>
  <si>
    <t>Protikorozní ochrana - základní nátěr vč.materiálu,přípr.podkladu,aplikace,potř.zkoušek-pod přímopochozí izolaci</t>
  </si>
  <si>
    <t>44</t>
  </si>
  <si>
    <t>783999002</t>
  </si>
  <si>
    <t>Protikorozní ochrana - nátěrový systém vč.materiálu,přípr.podkladu,aplikace,potř.zkoušek</t>
  </si>
  <si>
    <t>45</t>
  </si>
  <si>
    <t>783999003</t>
  </si>
  <si>
    <t>Přímopochozí izolace vč.materiálu,přípr.podkladu,aplikace,potř.zkoušek</t>
  </si>
  <si>
    <t>46</t>
  </si>
  <si>
    <t>783999004</t>
  </si>
  <si>
    <t>Ochranný nátěr betonových povrchů spodní stavby - OS-C vč.přípravy povrchu</t>
  </si>
  <si>
    <t>"Spodní stavba</t>
  </si>
  <si>
    <t>29,20+30,60+96,20</t>
  </si>
  <si>
    <t>47</t>
  </si>
  <si>
    <t>783999005</t>
  </si>
  <si>
    <t>Ochranný nátěr betonových povrchů odolného CHRL vč.přípravy povrchu</t>
  </si>
  <si>
    <t>"pohledové části řims</t>
  </si>
  <si>
    <t>12,30</t>
  </si>
  <si>
    <t>Práce a dodávky M</t>
  </si>
  <si>
    <t>43-M</t>
  </si>
  <si>
    <t>Montáž ocelových konstrukcí</t>
  </si>
  <si>
    <t>48</t>
  </si>
  <si>
    <t>43001</t>
  </si>
  <si>
    <t>Ocelová konstrukce vč. výr.dokument.,materiálu,potř.zk.materiálu,výroby,dopravy,montáže,mont.podpěr-doprava,osazení,odstranění,ocel S355,S235</t>
  </si>
  <si>
    <t>kg</t>
  </si>
  <si>
    <t>49</t>
  </si>
  <si>
    <t>43002</t>
  </si>
  <si>
    <t>Nerezové části ocelová konstrukce vč. výr.dokument.,materiálu,potř.zk.materiálu,výroby,doprava,montáže,jakost 1.4301,1.441</t>
  </si>
  <si>
    <t>50</t>
  </si>
  <si>
    <t>43003</t>
  </si>
  <si>
    <t>Systémové prvky-ocel.tyč. závěsy vč. výr.dokument.,materiálu,potř.zk.materiálu,výroba,doprava,montáže,koncovek,čepů,napíníků ocel S355</t>
  </si>
  <si>
    <t>51</t>
  </si>
  <si>
    <t>43004</t>
  </si>
  <si>
    <t>Zábradlí vč. výr.dokument.,materiálu,potř.zk.materiálu,výroba,doprava,montáž,výplň tahokovs povl. PKO,kotev,podlití,protikor.ochrany</t>
  </si>
  <si>
    <t>52</t>
  </si>
  <si>
    <t>43005</t>
  </si>
  <si>
    <t>Ložiska vč. výr.dokument.,materiálu,potř.zk.materiálu,výroba,doprava,osazení,protikor.ochrana</t>
  </si>
  <si>
    <t>ks</t>
  </si>
  <si>
    <t>53</t>
  </si>
  <si>
    <t>43006</t>
  </si>
  <si>
    <t>Mostní závěry vč. výr.dokument.,materiálu,potř.zk.materiálu,výroba,doprava,osazení,protikor.ochrana</t>
  </si>
  <si>
    <t>54</t>
  </si>
  <si>
    <t>43007</t>
  </si>
  <si>
    <t>Nerezový materiál v přechodu izolací vč. výr.dokument.,materiálu,potř.zk.materiálu,výroby,doprava,montáže,jakost 1.4301</t>
  </si>
  <si>
    <t>O01</t>
  </si>
  <si>
    <t>55</t>
  </si>
  <si>
    <t>101</t>
  </si>
  <si>
    <t>Dopracování realizační dokumentace stavby vč.dokumentace skut.provedení,mostní list</t>
  </si>
  <si>
    <t>kpl</t>
  </si>
  <si>
    <t>56</t>
  </si>
  <si>
    <t>102</t>
  </si>
  <si>
    <t>Diagnostika spodní stavby vč.potřebných vrtů,lab.zkoušek,vypracování zprávy</t>
  </si>
  <si>
    <t>57</t>
  </si>
  <si>
    <t>103</t>
  </si>
  <si>
    <t>Inženýrsko-geologický průzkum vč.potřebné sondy,lab.zkoušky,vypracování zprávy</t>
  </si>
  <si>
    <t>58</t>
  </si>
  <si>
    <t>104</t>
  </si>
  <si>
    <t>Hlavní prohlídka lávky vč.prohlídky,vypracování  protokolu opr.osobou</t>
  </si>
  <si>
    <t>59</t>
  </si>
  <si>
    <t>105</t>
  </si>
  <si>
    <t>Letopočet - vlys</t>
  </si>
  <si>
    <t>60</t>
  </si>
  <si>
    <t>106</t>
  </si>
  <si>
    <t>Tabulka 150x250 mm se jmény vč. upevnění</t>
  </si>
  <si>
    <t>61</t>
  </si>
  <si>
    <t>107</t>
  </si>
  <si>
    <t>Vypnutí a zapnutí línky VN z důvodu montáže lávky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</si>
</sst>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8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20"/>
      <name val="Arial"/>
      <family val="0"/>
    </font>
    <font>
      <sz val="8"/>
      <color indexed="63"/>
      <name val="Arial"/>
      <family val="0"/>
    </font>
    <font>
      <sz val="8"/>
      <color indexed="10"/>
      <name val="Arial"/>
      <family val="0"/>
    </font>
    <font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9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5" fontId="20" fillId="0" borderId="0" xfId="0" applyNumberFormat="1" applyFont="1" applyAlignment="1" applyProtection="1">
      <alignment horizontal="right" vertical="top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8" fontId="22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top"/>
      <protection/>
    </xf>
    <xf numFmtId="0" fontId="23" fillId="0" borderId="0" xfId="0" applyFont="1" applyAlignment="1" applyProtection="1">
      <alignment horizontal="center" vertical="center"/>
      <protection/>
    </xf>
    <xf numFmtId="49" fontId="23" fillId="0" borderId="0" xfId="0" applyNumberFormat="1" applyFont="1" applyAlignment="1" applyProtection="1">
      <alignment horizontal="left" vertical="top"/>
      <protection/>
    </xf>
    <xf numFmtId="0" fontId="23" fillId="0" borderId="0" xfId="0" applyFont="1" applyAlignment="1" applyProtection="1">
      <alignment horizontal="left" vertical="center" wrapText="1"/>
      <protection/>
    </xf>
    <xf numFmtId="168" fontId="23" fillId="0" borderId="0" xfId="0" applyNumberFormat="1" applyFont="1" applyAlignment="1" applyProtection="1">
      <alignment horizontal="right" vertical="center"/>
      <protection/>
    </xf>
    <xf numFmtId="166" fontId="23" fillId="0" borderId="0" xfId="0" applyNumberFormat="1" applyFont="1" applyAlignment="1" applyProtection="1">
      <alignment horizontal="right" vertical="center"/>
      <protection/>
    </xf>
    <xf numFmtId="169" fontId="23" fillId="0" borderId="0" xfId="0" applyNumberFormat="1" applyFont="1" applyAlignment="1" applyProtection="1">
      <alignment horizontal="right" vertical="center"/>
      <protection/>
    </xf>
    <xf numFmtId="170" fontId="23" fillId="0" borderId="0" xfId="0" applyNumberFormat="1" applyFont="1" applyAlignment="1" applyProtection="1">
      <alignment horizontal="right" vertical="center"/>
      <protection/>
    </xf>
    <xf numFmtId="165" fontId="23" fillId="0" borderId="0" xfId="0" applyNumberFormat="1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tabSelected="1" zoomScalePageLayoutView="0" workbookViewId="0" topLeftCell="A2">
      <selection activeCell="B2" sqref="B2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ht="23.25" customHeight="1">
      <c r="A2" s="3"/>
      <c r="B2" s="4"/>
      <c r="C2" s="4"/>
      <c r="D2" s="4"/>
      <c r="E2" s="4"/>
      <c r="F2" s="4"/>
      <c r="G2" s="6" t="s">
        <v>0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</row>
    <row r="3" spans="1:19" ht="12" customHeight="1" hidden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19" ht="8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</row>
    <row r="5" spans="1:19" ht="24" customHeight="1">
      <c r="A5" s="13"/>
      <c r="B5" s="14" t="s">
        <v>1</v>
      </c>
      <c r="C5" s="14"/>
      <c r="D5" s="14"/>
      <c r="E5" s="189" t="s">
        <v>2</v>
      </c>
      <c r="F5" s="190"/>
      <c r="G5" s="190"/>
      <c r="H5" s="190"/>
      <c r="I5" s="190"/>
      <c r="J5" s="191"/>
      <c r="K5" s="14"/>
      <c r="L5" s="14"/>
      <c r="M5" s="14"/>
      <c r="N5" s="14"/>
      <c r="O5" s="14" t="s">
        <v>3</v>
      </c>
      <c r="P5" s="15" t="s">
        <v>4</v>
      </c>
      <c r="Q5" s="16"/>
      <c r="R5" s="17"/>
      <c r="S5" s="18"/>
    </row>
    <row r="6" spans="1:19" ht="17.25" customHeight="1" hidden="1">
      <c r="A6" s="13"/>
      <c r="B6" s="14" t="s">
        <v>5</v>
      </c>
      <c r="C6" s="14"/>
      <c r="D6" s="14"/>
      <c r="E6" s="19" t="s">
        <v>6</v>
      </c>
      <c r="F6" s="14"/>
      <c r="G6" s="14"/>
      <c r="H6" s="14"/>
      <c r="I6" s="14"/>
      <c r="J6" s="20"/>
      <c r="K6" s="14"/>
      <c r="L6" s="14"/>
      <c r="M6" s="14"/>
      <c r="N6" s="14"/>
      <c r="O6" s="14"/>
      <c r="P6" s="21"/>
      <c r="Q6" s="22"/>
      <c r="R6" s="20"/>
      <c r="S6" s="18"/>
    </row>
    <row r="7" spans="1:19" ht="24" customHeight="1">
      <c r="A7" s="13"/>
      <c r="B7" s="14" t="s">
        <v>7</v>
      </c>
      <c r="C7" s="14"/>
      <c r="D7" s="14"/>
      <c r="E7" s="192" t="s">
        <v>8</v>
      </c>
      <c r="F7" s="193"/>
      <c r="G7" s="193"/>
      <c r="H7" s="193"/>
      <c r="I7" s="193"/>
      <c r="J7" s="194"/>
      <c r="K7" s="14"/>
      <c r="L7" s="14"/>
      <c r="M7" s="14"/>
      <c r="N7" s="14"/>
      <c r="O7" s="14" t="s">
        <v>9</v>
      </c>
      <c r="P7" s="23"/>
      <c r="Q7" s="22"/>
      <c r="R7" s="20"/>
      <c r="S7" s="18"/>
    </row>
    <row r="8" spans="1:19" ht="17.25" customHeight="1" hidden="1">
      <c r="A8" s="13"/>
      <c r="B8" s="14" t="s">
        <v>10</v>
      </c>
      <c r="C8" s="14"/>
      <c r="D8" s="14"/>
      <c r="E8" s="19" t="s">
        <v>11</v>
      </c>
      <c r="F8" s="14"/>
      <c r="G8" s="14"/>
      <c r="H8" s="14"/>
      <c r="I8" s="14"/>
      <c r="J8" s="20"/>
      <c r="K8" s="14"/>
      <c r="L8" s="14"/>
      <c r="M8" s="14"/>
      <c r="N8" s="14"/>
      <c r="O8" s="14"/>
      <c r="P8" s="21"/>
      <c r="Q8" s="22"/>
      <c r="R8" s="20"/>
      <c r="S8" s="18"/>
    </row>
    <row r="9" spans="1:19" ht="24" customHeight="1">
      <c r="A9" s="13"/>
      <c r="B9" s="14" t="s">
        <v>12</v>
      </c>
      <c r="C9" s="14"/>
      <c r="D9" s="14"/>
      <c r="E9" s="195" t="s">
        <v>4</v>
      </c>
      <c r="F9" s="196"/>
      <c r="G9" s="196"/>
      <c r="H9" s="196"/>
      <c r="I9" s="196"/>
      <c r="J9" s="197"/>
      <c r="K9" s="14"/>
      <c r="L9" s="14"/>
      <c r="M9" s="14"/>
      <c r="N9" s="14"/>
      <c r="O9" s="14" t="s">
        <v>13</v>
      </c>
      <c r="P9" s="198"/>
      <c r="Q9" s="196"/>
      <c r="R9" s="197"/>
      <c r="S9" s="18"/>
    </row>
    <row r="10" spans="1:19" ht="17.25" customHeight="1" hidden="1">
      <c r="A10" s="13"/>
      <c r="B10" s="14" t="s">
        <v>14</v>
      </c>
      <c r="C10" s="14"/>
      <c r="D10" s="14"/>
      <c r="E10" s="24" t="s">
        <v>4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22"/>
      <c r="Q10" s="22"/>
      <c r="R10" s="14"/>
      <c r="S10" s="18"/>
    </row>
    <row r="11" spans="1:19" ht="17.25" customHeight="1" hidden="1">
      <c r="A11" s="13"/>
      <c r="B11" s="14" t="s">
        <v>15</v>
      </c>
      <c r="C11" s="14"/>
      <c r="D11" s="14"/>
      <c r="E11" s="24" t="s">
        <v>4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22"/>
      <c r="Q11" s="22"/>
      <c r="R11" s="14"/>
      <c r="S11" s="18"/>
    </row>
    <row r="12" spans="1:19" ht="17.25" customHeight="1" hidden="1">
      <c r="A12" s="13"/>
      <c r="B12" s="14" t="s">
        <v>16</v>
      </c>
      <c r="C12" s="14"/>
      <c r="D12" s="14"/>
      <c r="E12" s="24" t="s">
        <v>4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22"/>
      <c r="Q12" s="22"/>
      <c r="R12" s="14"/>
      <c r="S12" s="18"/>
    </row>
    <row r="13" spans="1:19" ht="17.25" customHeight="1" hidden="1">
      <c r="A13" s="13"/>
      <c r="B13" s="14"/>
      <c r="C13" s="14"/>
      <c r="D13" s="14"/>
      <c r="E13" s="24" t="s">
        <v>4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Q13" s="22"/>
      <c r="R13" s="14"/>
      <c r="S13" s="18"/>
    </row>
    <row r="14" spans="1:19" ht="17.25" customHeight="1" hidden="1">
      <c r="A14" s="13"/>
      <c r="B14" s="14"/>
      <c r="C14" s="14"/>
      <c r="D14" s="14"/>
      <c r="E14" s="24" t="s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22"/>
      <c r="Q14" s="22"/>
      <c r="R14" s="14"/>
      <c r="S14" s="18"/>
    </row>
    <row r="15" spans="1:19" ht="17.25" customHeight="1" hidden="1">
      <c r="A15" s="13"/>
      <c r="B15" s="14"/>
      <c r="C15" s="14"/>
      <c r="D15" s="14"/>
      <c r="E15" s="24" t="s">
        <v>4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22"/>
      <c r="Q15" s="22"/>
      <c r="R15" s="14"/>
      <c r="S15" s="18"/>
    </row>
    <row r="16" spans="1:19" ht="17.25" customHeight="1" hidden="1">
      <c r="A16" s="13"/>
      <c r="B16" s="14"/>
      <c r="C16" s="14"/>
      <c r="D16" s="14"/>
      <c r="E16" s="24" t="s">
        <v>4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22"/>
      <c r="Q16" s="22"/>
      <c r="R16" s="14"/>
      <c r="S16" s="18"/>
    </row>
    <row r="17" spans="1:19" ht="17.25" customHeight="1" hidden="1">
      <c r="A17" s="13"/>
      <c r="B17" s="14"/>
      <c r="C17" s="14"/>
      <c r="D17" s="14"/>
      <c r="E17" s="24" t="s">
        <v>4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2"/>
      <c r="Q17" s="22"/>
      <c r="R17" s="14"/>
      <c r="S17" s="18"/>
    </row>
    <row r="18" spans="1:19" ht="17.25" customHeight="1" hidden="1">
      <c r="A18" s="13"/>
      <c r="B18" s="14"/>
      <c r="C18" s="14"/>
      <c r="D18" s="14"/>
      <c r="E18" s="24" t="s">
        <v>4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22"/>
      <c r="Q18" s="22"/>
      <c r="R18" s="14"/>
      <c r="S18" s="18"/>
    </row>
    <row r="19" spans="1:19" ht="17.25" customHeight="1" hidden="1">
      <c r="A19" s="13"/>
      <c r="B19" s="14"/>
      <c r="C19" s="14"/>
      <c r="D19" s="14"/>
      <c r="E19" s="24" t="s">
        <v>4</v>
      </c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22"/>
      <c r="Q19" s="22"/>
      <c r="R19" s="14"/>
      <c r="S19" s="18"/>
    </row>
    <row r="20" spans="1:19" ht="17.25" customHeight="1" hidden="1">
      <c r="A20" s="13"/>
      <c r="B20" s="14"/>
      <c r="C20" s="14"/>
      <c r="D20" s="14"/>
      <c r="E20" s="24" t="s">
        <v>4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2"/>
      <c r="Q20" s="22"/>
      <c r="R20" s="14"/>
      <c r="S20" s="18"/>
    </row>
    <row r="21" spans="1:19" ht="17.25" customHeight="1" hidden="1">
      <c r="A21" s="13"/>
      <c r="B21" s="14"/>
      <c r="C21" s="14"/>
      <c r="D21" s="14"/>
      <c r="E21" s="24" t="s">
        <v>4</v>
      </c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22"/>
      <c r="Q21" s="22"/>
      <c r="R21" s="14"/>
      <c r="S21" s="18"/>
    </row>
    <row r="22" spans="1:19" ht="17.25" customHeight="1" hidden="1">
      <c r="A22" s="13"/>
      <c r="B22" s="14"/>
      <c r="C22" s="14"/>
      <c r="D22" s="14"/>
      <c r="E22" s="24" t="s">
        <v>4</v>
      </c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22"/>
      <c r="Q22" s="22"/>
      <c r="R22" s="14"/>
      <c r="S22" s="18"/>
    </row>
    <row r="23" spans="1:19" ht="17.25" customHeight="1" hidden="1">
      <c r="A23" s="13"/>
      <c r="B23" s="14"/>
      <c r="C23" s="14"/>
      <c r="D23" s="14"/>
      <c r="E23" s="24" t="s">
        <v>4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2"/>
      <c r="Q23" s="22"/>
      <c r="R23" s="14"/>
      <c r="S23" s="18"/>
    </row>
    <row r="24" spans="1:19" ht="17.25" customHeight="1" hidden="1">
      <c r="A24" s="13"/>
      <c r="B24" s="14"/>
      <c r="C24" s="14"/>
      <c r="D24" s="14"/>
      <c r="E24" s="25" t="s">
        <v>4</v>
      </c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22"/>
      <c r="Q24" s="22"/>
      <c r="R24" s="14"/>
      <c r="S24" s="18"/>
    </row>
    <row r="25" spans="1:19" ht="17.25" customHeight="1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 t="s">
        <v>17</v>
      </c>
      <c r="P25" s="14" t="s">
        <v>18</v>
      </c>
      <c r="Q25" s="14"/>
      <c r="R25" s="14"/>
      <c r="S25" s="18"/>
    </row>
    <row r="26" spans="1:19" ht="17.25" customHeight="1">
      <c r="A26" s="13"/>
      <c r="B26" s="14" t="s">
        <v>19</v>
      </c>
      <c r="C26" s="14"/>
      <c r="D26" s="14"/>
      <c r="E26" s="15" t="s">
        <v>4</v>
      </c>
      <c r="F26" s="26"/>
      <c r="G26" s="26"/>
      <c r="H26" s="26"/>
      <c r="I26" s="26"/>
      <c r="J26" s="17"/>
      <c r="K26" s="14"/>
      <c r="L26" s="14"/>
      <c r="M26" s="14"/>
      <c r="N26" s="14"/>
      <c r="O26" s="27"/>
      <c r="P26" s="28"/>
      <c r="Q26" s="29"/>
      <c r="R26" s="30"/>
      <c r="S26" s="18"/>
    </row>
    <row r="27" spans="1:19" ht="17.25" customHeight="1">
      <c r="A27" s="13"/>
      <c r="B27" s="14" t="s">
        <v>20</v>
      </c>
      <c r="C27" s="14"/>
      <c r="D27" s="14"/>
      <c r="E27" s="23"/>
      <c r="F27" s="14"/>
      <c r="G27" s="14"/>
      <c r="H27" s="14"/>
      <c r="I27" s="14"/>
      <c r="J27" s="20"/>
      <c r="K27" s="14"/>
      <c r="L27" s="14"/>
      <c r="M27" s="14"/>
      <c r="N27" s="14"/>
      <c r="O27" s="27"/>
      <c r="P27" s="28"/>
      <c r="Q27" s="29"/>
      <c r="R27" s="30"/>
      <c r="S27" s="18"/>
    </row>
    <row r="28" spans="1:19" ht="17.25" customHeight="1">
      <c r="A28" s="13"/>
      <c r="B28" s="14" t="s">
        <v>21</v>
      </c>
      <c r="C28" s="14"/>
      <c r="D28" s="14"/>
      <c r="E28" s="23" t="s">
        <v>4</v>
      </c>
      <c r="F28" s="14"/>
      <c r="G28" s="14"/>
      <c r="H28" s="14"/>
      <c r="I28" s="14"/>
      <c r="J28" s="20"/>
      <c r="K28" s="14"/>
      <c r="L28" s="14"/>
      <c r="M28" s="14"/>
      <c r="N28" s="14"/>
      <c r="O28" s="27"/>
      <c r="P28" s="28"/>
      <c r="Q28" s="29"/>
      <c r="R28" s="30"/>
      <c r="S28" s="18"/>
    </row>
    <row r="29" spans="1:19" ht="17.25" customHeight="1">
      <c r="A29" s="13"/>
      <c r="B29" s="14"/>
      <c r="C29" s="14"/>
      <c r="D29" s="14"/>
      <c r="E29" s="31"/>
      <c r="F29" s="32"/>
      <c r="G29" s="32"/>
      <c r="H29" s="32"/>
      <c r="I29" s="32"/>
      <c r="J29" s="33"/>
      <c r="K29" s="14"/>
      <c r="L29" s="14"/>
      <c r="M29" s="14"/>
      <c r="N29" s="14"/>
      <c r="O29" s="22"/>
      <c r="P29" s="22"/>
      <c r="Q29" s="22"/>
      <c r="R29" s="14"/>
      <c r="S29" s="18"/>
    </row>
    <row r="30" spans="1:19" ht="17.25" customHeight="1">
      <c r="A30" s="13"/>
      <c r="B30" s="14"/>
      <c r="C30" s="14"/>
      <c r="D30" s="14"/>
      <c r="E30" s="34" t="s">
        <v>22</v>
      </c>
      <c r="F30" s="14"/>
      <c r="G30" s="14" t="s">
        <v>23</v>
      </c>
      <c r="H30" s="14"/>
      <c r="I30" s="14"/>
      <c r="J30" s="14"/>
      <c r="K30" s="14"/>
      <c r="L30" s="14"/>
      <c r="M30" s="14"/>
      <c r="N30" s="14"/>
      <c r="O30" s="34" t="s">
        <v>24</v>
      </c>
      <c r="P30" s="22"/>
      <c r="Q30" s="22"/>
      <c r="R30" s="35"/>
      <c r="S30" s="18"/>
    </row>
    <row r="31" spans="1:19" ht="17.25" customHeight="1">
      <c r="A31" s="13"/>
      <c r="B31" s="14"/>
      <c r="C31" s="14"/>
      <c r="D31" s="14"/>
      <c r="E31" s="27"/>
      <c r="F31" s="14"/>
      <c r="G31" s="28"/>
      <c r="H31" s="36"/>
      <c r="I31" s="37"/>
      <c r="J31" s="14"/>
      <c r="K31" s="14"/>
      <c r="L31" s="14"/>
      <c r="M31" s="14"/>
      <c r="N31" s="14"/>
      <c r="O31" s="38" t="s">
        <v>25</v>
      </c>
      <c r="P31" s="22"/>
      <c r="Q31" s="22"/>
      <c r="R31" s="39"/>
      <c r="S31" s="18"/>
    </row>
    <row r="32" spans="1:19" ht="8.25" customHeight="1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2"/>
    </row>
    <row r="33" spans="1:19" ht="20.25" customHeight="1">
      <c r="A33" s="43"/>
      <c r="B33" s="44"/>
      <c r="C33" s="44"/>
      <c r="D33" s="44"/>
      <c r="E33" s="45" t="s">
        <v>26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6"/>
    </row>
    <row r="34" spans="1:19" ht="20.25" customHeight="1">
      <c r="A34" s="47" t="s">
        <v>27</v>
      </c>
      <c r="B34" s="48"/>
      <c r="C34" s="48"/>
      <c r="D34" s="49"/>
      <c r="E34" s="50" t="s">
        <v>28</v>
      </c>
      <c r="F34" s="49"/>
      <c r="G34" s="50" t="s">
        <v>29</v>
      </c>
      <c r="H34" s="48"/>
      <c r="I34" s="49"/>
      <c r="J34" s="50" t="s">
        <v>30</v>
      </c>
      <c r="K34" s="48"/>
      <c r="L34" s="50" t="s">
        <v>31</v>
      </c>
      <c r="M34" s="48"/>
      <c r="N34" s="48"/>
      <c r="O34" s="49"/>
      <c r="P34" s="50" t="s">
        <v>32</v>
      </c>
      <c r="Q34" s="48"/>
      <c r="R34" s="48"/>
      <c r="S34" s="51"/>
    </row>
    <row r="35" spans="1:19" ht="20.25" customHeight="1">
      <c r="A35" s="52"/>
      <c r="B35" s="53"/>
      <c r="C35" s="53"/>
      <c r="D35" s="54">
        <v>0</v>
      </c>
      <c r="E35" s="55">
        <f>IF(D35=0,0,R47/D35)</f>
        <v>0</v>
      </c>
      <c r="F35" s="56"/>
      <c r="G35" s="57"/>
      <c r="H35" s="53"/>
      <c r="I35" s="54">
        <v>0</v>
      </c>
      <c r="J35" s="55">
        <f>IF(I35=0,0,R47/I35)</f>
        <v>0</v>
      </c>
      <c r="K35" s="58"/>
      <c r="L35" s="57"/>
      <c r="M35" s="53"/>
      <c r="N35" s="53"/>
      <c r="O35" s="54">
        <v>0</v>
      </c>
      <c r="P35" s="57"/>
      <c r="Q35" s="53"/>
      <c r="R35" s="59">
        <f>IF(O35=0,0,R47/O35)</f>
        <v>0</v>
      </c>
      <c r="S35" s="60"/>
    </row>
    <row r="36" spans="1:19" ht="20.25" customHeight="1">
      <c r="A36" s="43"/>
      <c r="B36" s="44"/>
      <c r="C36" s="44"/>
      <c r="D36" s="44"/>
      <c r="E36" s="45" t="s">
        <v>33</v>
      </c>
      <c r="F36" s="44"/>
      <c r="G36" s="44"/>
      <c r="H36" s="44"/>
      <c r="I36" s="44"/>
      <c r="J36" s="61" t="s">
        <v>34</v>
      </c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62" t="s">
        <v>35</v>
      </c>
      <c r="B37" s="63"/>
      <c r="C37" s="64" t="s">
        <v>36</v>
      </c>
      <c r="D37" s="65"/>
      <c r="E37" s="65"/>
      <c r="F37" s="66"/>
      <c r="G37" s="62" t="s">
        <v>37</v>
      </c>
      <c r="H37" s="67"/>
      <c r="I37" s="64" t="s">
        <v>38</v>
      </c>
      <c r="J37" s="65"/>
      <c r="K37" s="65"/>
      <c r="L37" s="62" t="s">
        <v>39</v>
      </c>
      <c r="M37" s="67"/>
      <c r="N37" s="64" t="s">
        <v>40</v>
      </c>
      <c r="O37" s="65"/>
      <c r="P37" s="65"/>
      <c r="Q37" s="65"/>
      <c r="R37" s="65"/>
      <c r="S37" s="66"/>
    </row>
    <row r="38" spans="1:19" ht="20.25" customHeight="1">
      <c r="A38" s="68">
        <v>1</v>
      </c>
      <c r="B38" s="69" t="s">
        <v>41</v>
      </c>
      <c r="C38" s="17"/>
      <c r="D38" s="70" t="s">
        <v>42</v>
      </c>
      <c r="E38" s="71">
        <f>SUMIF(Rozpocet!O5:O152,8,Rozpocet!I5:I152)</f>
        <v>0</v>
      </c>
      <c r="F38" s="72"/>
      <c r="G38" s="68">
        <v>8</v>
      </c>
      <c r="H38" s="73" t="s">
        <v>43</v>
      </c>
      <c r="I38" s="30"/>
      <c r="J38" s="74">
        <v>0</v>
      </c>
      <c r="K38" s="75"/>
      <c r="L38" s="68">
        <v>13</v>
      </c>
      <c r="M38" s="28" t="s">
        <v>44</v>
      </c>
      <c r="N38" s="36"/>
      <c r="O38" s="36"/>
      <c r="P38" s="76">
        <f>M49</f>
        <v>21</v>
      </c>
      <c r="Q38" s="77" t="s">
        <v>45</v>
      </c>
      <c r="R38" s="71">
        <v>0</v>
      </c>
      <c r="S38" s="72"/>
    </row>
    <row r="39" spans="1:19" ht="20.25" customHeight="1">
      <c r="A39" s="68">
        <v>2</v>
      </c>
      <c r="B39" s="78"/>
      <c r="C39" s="33"/>
      <c r="D39" s="70" t="s">
        <v>46</v>
      </c>
      <c r="E39" s="71">
        <f>SUMIF(Rozpocet!O10:O152,4,Rozpocet!I10:I152)</f>
        <v>0</v>
      </c>
      <c r="F39" s="72"/>
      <c r="G39" s="68">
        <v>9</v>
      </c>
      <c r="H39" s="14" t="s">
        <v>47</v>
      </c>
      <c r="I39" s="70"/>
      <c r="J39" s="74">
        <v>0</v>
      </c>
      <c r="K39" s="75"/>
      <c r="L39" s="68">
        <v>14</v>
      </c>
      <c r="M39" s="28" t="s">
        <v>48</v>
      </c>
      <c r="N39" s="36"/>
      <c r="O39" s="36"/>
      <c r="P39" s="76">
        <f>M49</f>
        <v>21</v>
      </c>
      <c r="Q39" s="77" t="s">
        <v>45</v>
      </c>
      <c r="R39" s="71">
        <v>0</v>
      </c>
      <c r="S39" s="72"/>
    </row>
    <row r="40" spans="1:19" ht="20.25" customHeight="1">
      <c r="A40" s="68">
        <v>3</v>
      </c>
      <c r="B40" s="69" t="s">
        <v>49</v>
      </c>
      <c r="C40" s="17"/>
      <c r="D40" s="70" t="s">
        <v>42</v>
      </c>
      <c r="E40" s="71">
        <f>SUMIF(Rozpocet!O11:O152,32,Rozpocet!I11:I152)</f>
        <v>0</v>
      </c>
      <c r="F40" s="72"/>
      <c r="G40" s="68">
        <v>10</v>
      </c>
      <c r="H40" s="73" t="s">
        <v>50</v>
      </c>
      <c r="I40" s="30"/>
      <c r="J40" s="74">
        <v>0</v>
      </c>
      <c r="K40" s="75"/>
      <c r="L40" s="68">
        <v>15</v>
      </c>
      <c r="M40" s="28" t="s">
        <v>51</v>
      </c>
      <c r="N40" s="36"/>
      <c r="O40" s="36"/>
      <c r="P40" s="76">
        <f>M49</f>
        <v>21</v>
      </c>
      <c r="Q40" s="77" t="s">
        <v>45</v>
      </c>
      <c r="R40" s="71">
        <v>0</v>
      </c>
      <c r="S40" s="72"/>
    </row>
    <row r="41" spans="1:19" ht="20.25" customHeight="1">
      <c r="A41" s="68">
        <v>4</v>
      </c>
      <c r="B41" s="78"/>
      <c r="C41" s="33"/>
      <c r="D41" s="70" t="s">
        <v>46</v>
      </c>
      <c r="E41" s="71">
        <f>SUMIF(Rozpocet!O12:O152,16,Rozpocet!I12:I152)+SUMIF(Rozpocet!O12:O152,128,Rozpocet!I12:I152)</f>
        <v>0</v>
      </c>
      <c r="F41" s="72"/>
      <c r="G41" s="68">
        <v>11</v>
      </c>
      <c r="H41" s="73"/>
      <c r="I41" s="30"/>
      <c r="J41" s="74">
        <v>0</v>
      </c>
      <c r="K41" s="75"/>
      <c r="L41" s="68">
        <v>16</v>
      </c>
      <c r="M41" s="28" t="s">
        <v>52</v>
      </c>
      <c r="N41" s="36"/>
      <c r="O41" s="36"/>
      <c r="P41" s="76">
        <f>M49</f>
        <v>21</v>
      </c>
      <c r="Q41" s="77" t="s">
        <v>45</v>
      </c>
      <c r="R41" s="71">
        <v>0</v>
      </c>
      <c r="S41" s="72"/>
    </row>
    <row r="42" spans="1:19" ht="20.25" customHeight="1">
      <c r="A42" s="68">
        <v>5</v>
      </c>
      <c r="B42" s="69" t="s">
        <v>53</v>
      </c>
      <c r="C42" s="17"/>
      <c r="D42" s="70" t="s">
        <v>42</v>
      </c>
      <c r="E42" s="71">
        <f>SUMIF(Rozpocet!O13:O152,256,Rozpocet!I13:I152)</f>
        <v>0</v>
      </c>
      <c r="F42" s="72"/>
      <c r="G42" s="79"/>
      <c r="H42" s="36"/>
      <c r="I42" s="30"/>
      <c r="J42" s="80"/>
      <c r="K42" s="75"/>
      <c r="L42" s="68">
        <v>17</v>
      </c>
      <c r="M42" s="28" t="s">
        <v>54</v>
      </c>
      <c r="N42" s="36"/>
      <c r="O42" s="36"/>
      <c r="P42" s="76">
        <f>M49</f>
        <v>21</v>
      </c>
      <c r="Q42" s="77" t="s">
        <v>45</v>
      </c>
      <c r="R42" s="71">
        <v>0</v>
      </c>
      <c r="S42" s="72"/>
    </row>
    <row r="43" spans="1:19" ht="20.25" customHeight="1">
      <c r="A43" s="68">
        <v>6</v>
      </c>
      <c r="B43" s="78"/>
      <c r="C43" s="33"/>
      <c r="D43" s="70" t="s">
        <v>46</v>
      </c>
      <c r="E43" s="71">
        <f>SUMIF(Rozpocet!O14:O152,64,Rozpocet!I14:I152)</f>
        <v>0</v>
      </c>
      <c r="F43" s="72"/>
      <c r="G43" s="79"/>
      <c r="H43" s="36"/>
      <c r="I43" s="30"/>
      <c r="J43" s="80"/>
      <c r="K43" s="75"/>
      <c r="L43" s="68">
        <v>18</v>
      </c>
      <c r="M43" s="73" t="s">
        <v>55</v>
      </c>
      <c r="N43" s="36"/>
      <c r="O43" s="36"/>
      <c r="P43" s="36"/>
      <c r="Q43" s="30"/>
      <c r="R43" s="71">
        <f>SUMIF(Rozpocet!O14:O152,1024,Rozpocet!I14:I152)</f>
        <v>0</v>
      </c>
      <c r="S43" s="72"/>
    </row>
    <row r="44" spans="1:19" ht="20.25" customHeight="1">
      <c r="A44" s="68">
        <v>7</v>
      </c>
      <c r="B44" s="81" t="s">
        <v>56</v>
      </c>
      <c r="C44" s="36"/>
      <c r="D44" s="30"/>
      <c r="E44" s="82">
        <f>SUM(E38:E43)</f>
        <v>0</v>
      </c>
      <c r="F44" s="46"/>
      <c r="G44" s="68">
        <v>12</v>
      </c>
      <c r="H44" s="81" t="s">
        <v>57</v>
      </c>
      <c r="I44" s="30"/>
      <c r="J44" s="83">
        <f>SUM(J38:J41)</f>
        <v>0</v>
      </c>
      <c r="K44" s="84"/>
      <c r="L44" s="68">
        <v>19</v>
      </c>
      <c r="M44" s="69" t="s">
        <v>58</v>
      </c>
      <c r="N44" s="26"/>
      <c r="O44" s="26"/>
      <c r="P44" s="26"/>
      <c r="Q44" s="85"/>
      <c r="R44" s="82">
        <f>SUM(R38:R43)</f>
        <v>0</v>
      </c>
      <c r="S44" s="46"/>
    </row>
    <row r="45" spans="1:19" ht="20.25" customHeight="1">
      <c r="A45" s="86">
        <v>20</v>
      </c>
      <c r="B45" s="87" t="s">
        <v>59</v>
      </c>
      <c r="C45" s="88"/>
      <c r="D45" s="89"/>
      <c r="E45" s="90">
        <f>SUMIF(Rozpocet!O14:O152,512,Rozpocet!I14:I152)</f>
        <v>0</v>
      </c>
      <c r="F45" s="42"/>
      <c r="G45" s="86">
        <v>21</v>
      </c>
      <c r="H45" s="87" t="s">
        <v>60</v>
      </c>
      <c r="I45" s="89"/>
      <c r="J45" s="91">
        <v>0</v>
      </c>
      <c r="K45" s="92">
        <f>M49</f>
        <v>21</v>
      </c>
      <c r="L45" s="86">
        <v>22</v>
      </c>
      <c r="M45" s="87" t="s">
        <v>61</v>
      </c>
      <c r="N45" s="88"/>
      <c r="O45" s="88"/>
      <c r="P45" s="88"/>
      <c r="Q45" s="89"/>
      <c r="R45" s="90">
        <f>SUMIF(Rozpocet!O14:O152,"&lt;4",Rozpocet!I14:I152)+SUMIF(Rozpocet!O14:O152,"&gt;1024",Rozpocet!I14:I152)</f>
        <v>0</v>
      </c>
      <c r="S45" s="42"/>
    </row>
    <row r="46" spans="1:19" ht="20.25" customHeight="1">
      <c r="A46" s="93" t="s">
        <v>20</v>
      </c>
      <c r="B46" s="11"/>
      <c r="C46" s="11"/>
      <c r="D46" s="11"/>
      <c r="E46" s="11"/>
      <c r="F46" s="94"/>
      <c r="G46" s="95"/>
      <c r="H46" s="11"/>
      <c r="I46" s="11"/>
      <c r="J46" s="11"/>
      <c r="K46" s="11"/>
      <c r="L46" s="62" t="s">
        <v>62</v>
      </c>
      <c r="M46" s="49"/>
      <c r="N46" s="64" t="s">
        <v>63</v>
      </c>
      <c r="O46" s="48"/>
      <c r="P46" s="48"/>
      <c r="Q46" s="48"/>
      <c r="R46" s="48"/>
      <c r="S46" s="51"/>
    </row>
    <row r="47" spans="1:19" ht="20.25" customHeight="1">
      <c r="A47" s="13"/>
      <c r="B47" s="14"/>
      <c r="C47" s="14"/>
      <c r="D47" s="14"/>
      <c r="E47" s="14"/>
      <c r="F47" s="20"/>
      <c r="G47" s="96"/>
      <c r="H47" s="14"/>
      <c r="I47" s="14"/>
      <c r="J47" s="14"/>
      <c r="K47" s="14"/>
      <c r="L47" s="68">
        <v>23</v>
      </c>
      <c r="M47" s="73" t="s">
        <v>64</v>
      </c>
      <c r="N47" s="36"/>
      <c r="O47" s="36"/>
      <c r="P47" s="36"/>
      <c r="Q47" s="72"/>
      <c r="R47" s="82">
        <f>ROUND(E44+J44+R44+E45+J45+R45,2)</f>
        <v>0</v>
      </c>
      <c r="S47" s="97">
        <f>E44+J44+R44+E45+J45+R45</f>
        <v>0</v>
      </c>
    </row>
    <row r="48" spans="1:19" ht="20.25" customHeight="1">
      <c r="A48" s="98" t="s">
        <v>65</v>
      </c>
      <c r="B48" s="32"/>
      <c r="C48" s="32"/>
      <c r="D48" s="32"/>
      <c r="E48" s="32"/>
      <c r="F48" s="33"/>
      <c r="G48" s="99" t="s">
        <v>66</v>
      </c>
      <c r="H48" s="32"/>
      <c r="I48" s="32"/>
      <c r="J48" s="32"/>
      <c r="K48" s="32"/>
      <c r="L48" s="68">
        <v>24</v>
      </c>
      <c r="M48" s="100">
        <v>15</v>
      </c>
      <c r="N48" s="33" t="s">
        <v>45</v>
      </c>
      <c r="O48" s="101">
        <f>R47-O49</f>
        <v>0</v>
      </c>
      <c r="P48" s="36" t="s">
        <v>67</v>
      </c>
      <c r="Q48" s="30"/>
      <c r="R48" s="102">
        <f>ROUNDUP(O48*M48/100,1)</f>
        <v>0</v>
      </c>
      <c r="S48" s="103">
        <f>O48*M48/100</f>
        <v>0</v>
      </c>
    </row>
    <row r="49" spans="1:19" ht="20.25" customHeight="1">
      <c r="A49" s="104" t="s">
        <v>19</v>
      </c>
      <c r="B49" s="26"/>
      <c r="C49" s="26"/>
      <c r="D49" s="26"/>
      <c r="E49" s="26"/>
      <c r="F49" s="17"/>
      <c r="G49" s="105"/>
      <c r="H49" s="26"/>
      <c r="I49" s="26"/>
      <c r="J49" s="26"/>
      <c r="K49" s="26"/>
      <c r="L49" s="68">
        <v>25</v>
      </c>
      <c r="M49" s="106">
        <v>21</v>
      </c>
      <c r="N49" s="30" t="s">
        <v>45</v>
      </c>
      <c r="O49" s="101">
        <f>ROUND(SUMIF(Rozpocet!N14:N152,M49,Rozpocet!I14:I152)+SUMIF(P38:P42,M49,R38:R42)+IF(K45=M49,J45,0),2)</f>
        <v>0</v>
      </c>
      <c r="P49" s="36" t="s">
        <v>67</v>
      </c>
      <c r="Q49" s="30"/>
      <c r="R49" s="71">
        <f>ROUNDUP(O49*M49/100,1)</f>
        <v>0</v>
      </c>
      <c r="S49" s="107">
        <f>O49*M49/100</f>
        <v>0</v>
      </c>
    </row>
    <row r="50" spans="1:19" ht="20.25" customHeight="1">
      <c r="A50" s="13"/>
      <c r="B50" s="14"/>
      <c r="C50" s="14"/>
      <c r="D50" s="14"/>
      <c r="E50" s="14"/>
      <c r="F50" s="20"/>
      <c r="G50" s="96"/>
      <c r="H50" s="14"/>
      <c r="I50" s="14"/>
      <c r="J50" s="14"/>
      <c r="K50" s="14"/>
      <c r="L50" s="86">
        <v>26</v>
      </c>
      <c r="M50" s="108" t="s">
        <v>68</v>
      </c>
      <c r="N50" s="88"/>
      <c r="O50" s="88"/>
      <c r="P50" s="88"/>
      <c r="Q50" s="109"/>
      <c r="R50" s="110">
        <f>R47+R48+R49</f>
        <v>0</v>
      </c>
      <c r="S50" s="111"/>
    </row>
    <row r="51" spans="1:19" ht="20.25" customHeight="1">
      <c r="A51" s="98" t="s">
        <v>65</v>
      </c>
      <c r="B51" s="32"/>
      <c r="C51" s="32"/>
      <c r="D51" s="32"/>
      <c r="E51" s="32"/>
      <c r="F51" s="33"/>
      <c r="G51" s="99" t="s">
        <v>66</v>
      </c>
      <c r="H51" s="32"/>
      <c r="I51" s="32"/>
      <c r="J51" s="32"/>
      <c r="K51" s="32"/>
      <c r="L51" s="62" t="s">
        <v>69</v>
      </c>
      <c r="M51" s="49"/>
      <c r="N51" s="64" t="s">
        <v>70</v>
      </c>
      <c r="O51" s="48"/>
      <c r="P51" s="48"/>
      <c r="Q51" s="48"/>
      <c r="R51" s="112"/>
      <c r="S51" s="51"/>
    </row>
    <row r="52" spans="1:19" ht="20.25" customHeight="1">
      <c r="A52" s="104" t="s">
        <v>21</v>
      </c>
      <c r="B52" s="26"/>
      <c r="C52" s="26"/>
      <c r="D52" s="26"/>
      <c r="E52" s="26"/>
      <c r="F52" s="17"/>
      <c r="G52" s="105"/>
      <c r="H52" s="26"/>
      <c r="I52" s="26"/>
      <c r="J52" s="26"/>
      <c r="K52" s="26"/>
      <c r="L52" s="68">
        <v>27</v>
      </c>
      <c r="M52" s="73" t="s">
        <v>71</v>
      </c>
      <c r="N52" s="36"/>
      <c r="O52" s="36"/>
      <c r="P52" s="36"/>
      <c r="Q52" s="30"/>
      <c r="R52" s="71">
        <v>0</v>
      </c>
      <c r="S52" s="72"/>
    </row>
    <row r="53" spans="1:19" ht="20.25" customHeight="1">
      <c r="A53" s="13"/>
      <c r="B53" s="14"/>
      <c r="C53" s="14"/>
      <c r="D53" s="14"/>
      <c r="E53" s="14"/>
      <c r="F53" s="20"/>
      <c r="G53" s="96"/>
      <c r="H53" s="14"/>
      <c r="I53" s="14"/>
      <c r="J53" s="14"/>
      <c r="K53" s="14"/>
      <c r="L53" s="68">
        <v>28</v>
      </c>
      <c r="M53" s="73" t="s">
        <v>72</v>
      </c>
      <c r="N53" s="36"/>
      <c r="O53" s="36"/>
      <c r="P53" s="36"/>
      <c r="Q53" s="30"/>
      <c r="R53" s="71">
        <v>0</v>
      </c>
      <c r="S53" s="72"/>
    </row>
    <row r="54" spans="1:19" ht="20.25" customHeight="1">
      <c r="A54" s="113" t="s">
        <v>65</v>
      </c>
      <c r="B54" s="41"/>
      <c r="C54" s="41"/>
      <c r="D54" s="41"/>
      <c r="E54" s="41"/>
      <c r="F54" s="114"/>
      <c r="G54" s="115" t="s">
        <v>66</v>
      </c>
      <c r="H54" s="41"/>
      <c r="I54" s="41"/>
      <c r="J54" s="41"/>
      <c r="K54" s="41"/>
      <c r="L54" s="86">
        <v>29</v>
      </c>
      <c r="M54" s="87" t="s">
        <v>73</v>
      </c>
      <c r="N54" s="88"/>
      <c r="O54" s="88"/>
      <c r="P54" s="88"/>
      <c r="Q54" s="89"/>
      <c r="R54" s="55">
        <v>0</v>
      </c>
      <c r="S54" s="116"/>
    </row>
  </sheetData>
  <sheetProtection/>
  <mergeCells count="4">
    <mergeCell ref="E5:J5"/>
    <mergeCell ref="E7:J7"/>
    <mergeCell ref="E9:J9"/>
    <mergeCell ref="P9:R9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74</v>
      </c>
      <c r="B1" s="118"/>
      <c r="C1" s="118"/>
      <c r="D1" s="118"/>
      <c r="E1" s="118"/>
    </row>
    <row r="2" spans="1:5" ht="12" customHeight="1">
      <c r="A2" s="119" t="s">
        <v>75</v>
      </c>
      <c r="B2" s="120" t="str">
        <f>'Krycí list'!E5</f>
        <v>Cyklostezky - úsek Seidlerovo nábřeží,Slezskoostravský hrad</v>
      </c>
      <c r="C2" s="121"/>
      <c r="D2" s="121"/>
      <c r="E2" s="121"/>
    </row>
    <row r="3" spans="1:5" ht="12" customHeight="1">
      <c r="A3" s="119" t="s">
        <v>76</v>
      </c>
      <c r="B3" s="120" t="str">
        <f>'Krycí list'!E7</f>
        <v>SO 03 Lávka přes Lučinu</v>
      </c>
      <c r="C3" s="122"/>
      <c r="D3" s="120"/>
      <c r="E3" s="123"/>
    </row>
    <row r="4" spans="1:5" ht="12" customHeight="1">
      <c r="A4" s="119" t="s">
        <v>77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78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79</v>
      </c>
      <c r="B7" s="120" t="str">
        <f>'Krycí list'!E26</f>
        <v> </v>
      </c>
      <c r="C7" s="122"/>
      <c r="D7" s="120"/>
      <c r="E7" s="123"/>
    </row>
    <row r="8" spans="1:5" ht="12" customHeight="1">
      <c r="A8" s="120" t="s">
        <v>80</v>
      </c>
      <c r="B8" s="120" t="str">
        <f>'Krycí list'!E28</f>
        <v> </v>
      </c>
      <c r="C8" s="122"/>
      <c r="D8" s="120"/>
      <c r="E8" s="123"/>
    </row>
    <row r="9" spans="1:5" ht="12" customHeight="1">
      <c r="A9" s="120" t="s">
        <v>81</v>
      </c>
      <c r="B9" s="120" t="s">
        <v>25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82</v>
      </c>
      <c r="B11" s="125" t="s">
        <v>83</v>
      </c>
      <c r="C11" s="126" t="s">
        <v>84</v>
      </c>
      <c r="D11" s="127" t="s">
        <v>85</v>
      </c>
      <c r="E11" s="126" t="s">
        <v>86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>
        <f>Rozpocet!K14</f>
        <v>55.222479580000005</v>
      </c>
      <c r="E14" s="139">
        <f>Rozpocet!M14</f>
        <v>424.56</v>
      </c>
    </row>
    <row r="15" spans="1:5" s="135" customFormat="1" ht="12.75" customHeight="1">
      <c r="A15" s="140" t="str">
        <f>Rozpocet!D15</f>
        <v>1</v>
      </c>
      <c r="B15" s="141" t="str">
        <f>Rozpocet!E15</f>
        <v>Zemní práce</v>
      </c>
      <c r="C15" s="142">
        <f>Rozpocet!I15</f>
        <v>0</v>
      </c>
      <c r="D15" s="143">
        <f>Rozpocet!K15</f>
        <v>38.38</v>
      </c>
      <c r="E15" s="143">
        <f>Rozpocet!M15</f>
        <v>384</v>
      </c>
    </row>
    <row r="16" spans="1:5" s="135" customFormat="1" ht="12.75" customHeight="1">
      <c r="A16" s="140" t="str">
        <f>Rozpocet!D41</f>
        <v>2</v>
      </c>
      <c r="B16" s="141" t="str">
        <f>Rozpocet!E41</f>
        <v>Zakládání</v>
      </c>
      <c r="C16" s="142">
        <f>Rozpocet!I41</f>
        <v>0</v>
      </c>
      <c r="D16" s="143">
        <f>Rozpocet!K41</f>
        <v>8.545368</v>
      </c>
      <c r="E16" s="143">
        <f>Rozpocet!M41</f>
        <v>0</v>
      </c>
    </row>
    <row r="17" spans="1:5" s="135" customFormat="1" ht="12.75" customHeight="1">
      <c r="A17" s="140" t="str">
        <f>Rozpocet!D50</f>
        <v>3</v>
      </c>
      <c r="B17" s="141" t="str">
        <f>Rozpocet!E50</f>
        <v>Svislé a kompletní konstrukce</v>
      </c>
      <c r="C17" s="142">
        <f>Rozpocet!I50</f>
        <v>0</v>
      </c>
      <c r="D17" s="143">
        <f>Rozpocet!K50</f>
        <v>0.20555892</v>
      </c>
      <c r="E17" s="143">
        <f>Rozpocet!M50</f>
        <v>0</v>
      </c>
    </row>
    <row r="18" spans="1:5" s="135" customFormat="1" ht="12.75" customHeight="1">
      <c r="A18" s="140" t="str">
        <f>Rozpocet!D63</f>
        <v>4</v>
      </c>
      <c r="B18" s="141" t="str">
        <f>Rozpocet!E63</f>
        <v>Vodorovné konstrukce</v>
      </c>
      <c r="C18" s="142">
        <f>Rozpocet!I63</f>
        <v>0</v>
      </c>
      <c r="D18" s="143">
        <f>Rozpocet!K63</f>
        <v>2.43477366</v>
      </c>
      <c r="E18" s="143">
        <f>Rozpocet!M63</f>
        <v>0</v>
      </c>
    </row>
    <row r="19" spans="1:5" s="135" customFormat="1" ht="12.75" customHeight="1">
      <c r="A19" s="140" t="str">
        <f>Rozpocet!D79</f>
        <v>5</v>
      </c>
      <c r="B19" s="141" t="str">
        <f>Rozpocet!E79</f>
        <v>Komunikace</v>
      </c>
      <c r="C19" s="142">
        <f>Rozpocet!I79</f>
        <v>0</v>
      </c>
      <c r="D19" s="143">
        <f>Rozpocet!K79</f>
        <v>1.675344</v>
      </c>
      <c r="E19" s="143">
        <f>Rozpocet!M79</f>
        <v>0</v>
      </c>
    </row>
    <row r="20" spans="1:5" s="135" customFormat="1" ht="12.75" customHeight="1">
      <c r="A20" s="140" t="str">
        <f>Rozpocet!D85</f>
        <v>9</v>
      </c>
      <c r="B20" s="141" t="str">
        <f>Rozpocet!E85</f>
        <v>Ostatní konstrukce a práce-bourání</v>
      </c>
      <c r="C20" s="142">
        <f>Rozpocet!I85</f>
        <v>0</v>
      </c>
      <c r="D20" s="143">
        <f>Rozpocet!K85</f>
        <v>3.981435</v>
      </c>
      <c r="E20" s="143">
        <f>Rozpocet!M85</f>
        <v>40.559999999999995</v>
      </c>
    </row>
    <row r="21" spans="1:5" s="135" customFormat="1" ht="12.75" customHeight="1">
      <c r="A21" s="140" t="str">
        <f>Rozpocet!D107</f>
        <v>99</v>
      </c>
      <c r="B21" s="141" t="str">
        <f>Rozpocet!E107</f>
        <v>Přesun hmot</v>
      </c>
      <c r="C21" s="142">
        <f>Rozpocet!I107</f>
        <v>0</v>
      </c>
      <c r="D21" s="143">
        <f>Rozpocet!K107</f>
        <v>0</v>
      </c>
      <c r="E21" s="143">
        <f>Rozpocet!M107</f>
        <v>0</v>
      </c>
    </row>
    <row r="22" spans="1:5" s="135" customFormat="1" ht="12.75" customHeight="1">
      <c r="A22" s="136" t="str">
        <f>Rozpocet!D109</f>
        <v>PSV</v>
      </c>
      <c r="B22" s="137" t="str">
        <f>Rozpocet!E109</f>
        <v>Práce a dodávky PSV</v>
      </c>
      <c r="C22" s="138">
        <f>Rozpocet!I109</f>
        <v>0</v>
      </c>
      <c r="D22" s="139">
        <f>Rozpocet!K109</f>
        <v>0.5382839</v>
      </c>
      <c r="E22" s="139">
        <f>Rozpocet!M109</f>
        <v>0</v>
      </c>
    </row>
    <row r="23" spans="1:5" s="135" customFormat="1" ht="12.75" customHeight="1">
      <c r="A23" s="140" t="str">
        <f>Rozpocet!D110</f>
        <v>711</v>
      </c>
      <c r="B23" s="141" t="str">
        <f>Rozpocet!E110</f>
        <v>Izolace proti vodě, vlhkosti a plynům</v>
      </c>
      <c r="C23" s="142">
        <f>Rozpocet!I110</f>
        <v>0</v>
      </c>
      <c r="D23" s="143">
        <f>Rozpocet!K110</f>
        <v>0.5382839</v>
      </c>
      <c r="E23" s="143">
        <f>Rozpocet!M110</f>
        <v>0</v>
      </c>
    </row>
    <row r="24" spans="1:5" s="135" customFormat="1" ht="12.75" customHeight="1">
      <c r="A24" s="140" t="str">
        <f>Rozpocet!D125</f>
        <v>783</v>
      </c>
      <c r="B24" s="141" t="str">
        <f>Rozpocet!E125</f>
        <v>Dokončovací práce - nátěry</v>
      </c>
      <c r="C24" s="142">
        <f>Rozpocet!I125</f>
        <v>0</v>
      </c>
      <c r="D24" s="143">
        <f>Rozpocet!K125</f>
        <v>0</v>
      </c>
      <c r="E24" s="143">
        <f>Rozpocet!M125</f>
        <v>0</v>
      </c>
    </row>
    <row r="25" spans="1:5" s="135" customFormat="1" ht="12.75" customHeight="1">
      <c r="A25" s="136" t="str">
        <f>Rozpocet!D135</f>
        <v>M</v>
      </c>
      <c r="B25" s="137" t="str">
        <f>Rozpocet!E135</f>
        <v>Práce a dodávky M</v>
      </c>
      <c r="C25" s="138">
        <f>Rozpocet!I135</f>
        <v>0</v>
      </c>
      <c r="D25" s="139">
        <f>Rozpocet!K135</f>
        <v>0</v>
      </c>
      <c r="E25" s="139">
        <f>Rozpocet!M135</f>
        <v>0</v>
      </c>
    </row>
    <row r="26" spans="1:5" s="135" customFormat="1" ht="12.75" customHeight="1">
      <c r="A26" s="140" t="str">
        <f>Rozpocet!D136</f>
        <v>43-M</v>
      </c>
      <c r="B26" s="141" t="str">
        <f>Rozpocet!E136</f>
        <v>Montáž ocelových konstrukcí</v>
      </c>
      <c r="C26" s="142">
        <f>Rozpocet!I136</f>
        <v>0</v>
      </c>
      <c r="D26" s="143">
        <f>Rozpocet!K136</f>
        <v>0</v>
      </c>
      <c r="E26" s="143">
        <f>Rozpocet!M136</f>
        <v>0</v>
      </c>
    </row>
    <row r="27" spans="1:5" s="135" customFormat="1" ht="12.75" customHeight="1">
      <c r="A27" s="140" t="str">
        <f>Rozpocet!D144</f>
        <v>O01</v>
      </c>
      <c r="B27" s="141" t="str">
        <f>Rozpocet!E144</f>
        <v>Ostatní náklady</v>
      </c>
      <c r="C27" s="142">
        <f>Rozpocet!I144</f>
        <v>0</v>
      </c>
      <c r="D27" s="143">
        <f>Rozpocet!K144</f>
        <v>0</v>
      </c>
      <c r="E27" s="143">
        <f>Rozpocet!M144</f>
        <v>0</v>
      </c>
    </row>
    <row r="28" spans="2:5" s="144" customFormat="1" ht="12.75" customHeight="1">
      <c r="B28" s="145" t="s">
        <v>87</v>
      </c>
      <c r="C28" s="146">
        <f>Rozpocet!I152</f>
        <v>0</v>
      </c>
      <c r="D28" s="147">
        <f>Rozpocet!K152</f>
        <v>55.76076348000001</v>
      </c>
      <c r="E28" s="147">
        <f>Rozpocet!M152</f>
        <v>424.56</v>
      </c>
    </row>
  </sheetData>
  <sheetProtection/>
  <printOptions horizontalCentered="1"/>
  <pageMargins left="1.1023621559143066" right="1.1023621559143066" top="0.787401556968689" bottom="0.787401556968689" header="0" footer="0"/>
  <pageSetup fitToHeight="999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2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3" sqref="B3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9"/>
      <c r="P1" s="149"/>
      <c r="Q1" s="148"/>
      <c r="R1" s="148"/>
      <c r="S1" s="148"/>
      <c r="T1" s="148"/>
    </row>
    <row r="2" spans="1:20" ht="11.25" customHeight="1">
      <c r="A2" s="119" t="s">
        <v>75</v>
      </c>
      <c r="B2" s="120"/>
      <c r="C2" s="120" t="str">
        <f>'Krycí list'!E5</f>
        <v>Cyklostezky - úsek Seidlerovo nábřeží,Slezskoostravský hrad</v>
      </c>
      <c r="D2" s="120"/>
      <c r="E2" s="120"/>
      <c r="F2" s="120"/>
      <c r="G2" s="120"/>
      <c r="H2" s="120"/>
      <c r="I2" s="120"/>
      <c r="J2" s="120"/>
      <c r="K2" s="120"/>
      <c r="L2" s="148"/>
      <c r="M2" s="148"/>
      <c r="N2" s="148"/>
      <c r="O2" s="149"/>
      <c r="P2" s="149"/>
      <c r="Q2" s="148"/>
      <c r="R2" s="148"/>
      <c r="S2" s="148"/>
      <c r="T2" s="148"/>
    </row>
    <row r="3" spans="1:20" ht="11.25" customHeight="1">
      <c r="A3" s="119" t="s">
        <v>76</v>
      </c>
      <c r="B3" s="120"/>
      <c r="C3" s="120" t="str">
        <f>'Krycí list'!E7</f>
        <v>SO 03 Lávka přes Lučinu</v>
      </c>
      <c r="D3" s="120"/>
      <c r="E3" s="120"/>
      <c r="F3" s="120"/>
      <c r="G3" s="120"/>
      <c r="H3" s="120"/>
      <c r="I3" s="120"/>
      <c r="J3" s="120"/>
      <c r="K3" s="120"/>
      <c r="L3" s="148"/>
      <c r="M3" s="148"/>
      <c r="N3" s="148"/>
      <c r="O3" s="149"/>
      <c r="P3" s="149"/>
      <c r="Q3" s="148"/>
      <c r="R3" s="148"/>
      <c r="S3" s="148"/>
      <c r="T3" s="148"/>
    </row>
    <row r="4" spans="1:20" ht="11.25" customHeight="1">
      <c r="A4" s="119" t="s">
        <v>77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48"/>
      <c r="M4" s="148"/>
      <c r="N4" s="148"/>
      <c r="O4" s="149"/>
      <c r="P4" s="149"/>
      <c r="Q4" s="148"/>
      <c r="R4" s="148"/>
      <c r="S4" s="148"/>
      <c r="T4" s="148"/>
    </row>
    <row r="5" spans="1:20" ht="11.25" customHeight="1">
      <c r="A5" s="120" t="s">
        <v>89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48"/>
      <c r="M5" s="148"/>
      <c r="N5" s="148"/>
      <c r="O5" s="149"/>
      <c r="P5" s="149"/>
      <c r="Q5" s="148"/>
      <c r="R5" s="148"/>
      <c r="S5" s="148"/>
      <c r="T5" s="148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48"/>
      <c r="M6" s="148"/>
      <c r="N6" s="148"/>
      <c r="O6" s="149"/>
      <c r="P6" s="149"/>
      <c r="Q6" s="148"/>
      <c r="R6" s="148"/>
      <c r="S6" s="148"/>
      <c r="T6" s="148"/>
    </row>
    <row r="7" spans="1:20" ht="11.25" customHeight="1">
      <c r="A7" s="120" t="s">
        <v>79</v>
      </c>
      <c r="B7" s="120"/>
      <c r="C7" s="120" t="str">
        <f>'Krycí list'!E26</f>
        <v> </v>
      </c>
      <c r="D7" s="120"/>
      <c r="E7" s="120"/>
      <c r="F7" s="120"/>
      <c r="G7" s="120"/>
      <c r="H7" s="120"/>
      <c r="I7" s="120"/>
      <c r="J7" s="120"/>
      <c r="K7" s="120"/>
      <c r="L7" s="148"/>
      <c r="M7" s="148"/>
      <c r="N7" s="148"/>
      <c r="O7" s="149"/>
      <c r="P7" s="149"/>
      <c r="Q7" s="148"/>
      <c r="R7" s="148"/>
      <c r="S7" s="148"/>
      <c r="T7" s="148"/>
    </row>
    <row r="8" spans="1:20" ht="11.25" customHeight="1">
      <c r="A8" s="120" t="s">
        <v>80</v>
      </c>
      <c r="B8" s="120"/>
      <c r="C8" s="120" t="str">
        <f>'Krycí list'!E28</f>
        <v> </v>
      </c>
      <c r="D8" s="120"/>
      <c r="E8" s="120"/>
      <c r="F8" s="120"/>
      <c r="G8" s="120"/>
      <c r="H8" s="120"/>
      <c r="I8" s="120"/>
      <c r="J8" s="120"/>
      <c r="K8" s="120"/>
      <c r="L8" s="148"/>
      <c r="M8" s="148"/>
      <c r="N8" s="148"/>
      <c r="O8" s="149"/>
      <c r="P8" s="149"/>
      <c r="Q8" s="148"/>
      <c r="R8" s="148"/>
      <c r="S8" s="148"/>
      <c r="T8" s="148"/>
    </row>
    <row r="9" spans="1:20" ht="11.25" customHeight="1">
      <c r="A9" s="120" t="s">
        <v>81</v>
      </c>
      <c r="B9" s="120"/>
      <c r="C9" s="120" t="s">
        <v>25</v>
      </c>
      <c r="D9" s="120"/>
      <c r="E9" s="120"/>
      <c r="F9" s="120"/>
      <c r="G9" s="120"/>
      <c r="H9" s="120"/>
      <c r="I9" s="120"/>
      <c r="J9" s="120"/>
      <c r="K9" s="120"/>
      <c r="L9" s="148"/>
      <c r="M9" s="148"/>
      <c r="N9" s="148"/>
      <c r="O9" s="149"/>
      <c r="P9" s="149"/>
      <c r="Q9" s="148"/>
      <c r="R9" s="148"/>
      <c r="S9" s="148"/>
      <c r="T9" s="148"/>
    </row>
    <row r="10" spans="1:20" ht="5.2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8"/>
      <c r="R10" s="148"/>
      <c r="S10" s="148"/>
      <c r="T10" s="148"/>
    </row>
    <row r="11" spans="1:21" ht="21.75" customHeight="1">
      <c r="A11" s="124" t="s">
        <v>90</v>
      </c>
      <c r="B11" s="125" t="s">
        <v>91</v>
      </c>
      <c r="C11" s="125" t="s">
        <v>92</v>
      </c>
      <c r="D11" s="125" t="s">
        <v>93</v>
      </c>
      <c r="E11" s="125" t="s">
        <v>83</v>
      </c>
      <c r="F11" s="125" t="s">
        <v>94</v>
      </c>
      <c r="G11" s="125" t="s">
        <v>95</v>
      </c>
      <c r="H11" s="125" t="s">
        <v>96</v>
      </c>
      <c r="I11" s="125" t="s">
        <v>84</v>
      </c>
      <c r="J11" s="125" t="s">
        <v>97</v>
      </c>
      <c r="K11" s="125" t="s">
        <v>85</v>
      </c>
      <c r="L11" s="125" t="s">
        <v>98</v>
      </c>
      <c r="M11" s="125" t="s">
        <v>99</v>
      </c>
      <c r="N11" s="125" t="s">
        <v>100</v>
      </c>
      <c r="O11" s="150" t="s">
        <v>101</v>
      </c>
      <c r="P11" s="151" t="s">
        <v>102</v>
      </c>
      <c r="Q11" s="125"/>
      <c r="R11" s="125"/>
      <c r="S11" s="125"/>
      <c r="T11" s="152" t="s">
        <v>103</v>
      </c>
      <c r="U11" s="153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4">
        <v>11</v>
      </c>
      <c r="P12" s="155">
        <v>12</v>
      </c>
      <c r="Q12" s="129"/>
      <c r="R12" s="129"/>
      <c r="S12" s="129"/>
      <c r="T12" s="156">
        <v>11</v>
      </c>
      <c r="U12" s="153"/>
    </row>
    <row r="13" spans="1:20" ht="3.7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9"/>
      <c r="P13" s="157"/>
      <c r="Q13" s="148"/>
      <c r="R13" s="148"/>
      <c r="S13" s="148"/>
      <c r="T13" s="148"/>
    </row>
    <row r="14" spans="1:16" s="135" customFormat="1" ht="12.75" customHeight="1">
      <c r="A14" s="158"/>
      <c r="B14" s="159" t="s">
        <v>62</v>
      </c>
      <c r="C14" s="158"/>
      <c r="D14" s="158" t="s">
        <v>41</v>
      </c>
      <c r="E14" s="158" t="s">
        <v>104</v>
      </c>
      <c r="F14" s="158"/>
      <c r="G14" s="158"/>
      <c r="H14" s="158"/>
      <c r="I14" s="160">
        <f>I15+I41+I50+I63+I79+I85+I107</f>
        <v>0</v>
      </c>
      <c r="J14" s="158"/>
      <c r="K14" s="161">
        <f>K15+K41+K50+K63+K79+K85+K107</f>
        <v>55.222479580000005</v>
      </c>
      <c r="L14" s="158"/>
      <c r="M14" s="161">
        <f>M15+M41+M50+M63+M79+M85+M107</f>
        <v>424.56</v>
      </c>
      <c r="N14" s="158"/>
      <c r="P14" s="137" t="s">
        <v>105</v>
      </c>
    </row>
    <row r="15" spans="2:16" s="135" customFormat="1" ht="12.75" customHeight="1">
      <c r="B15" s="140" t="s">
        <v>62</v>
      </c>
      <c r="D15" s="141" t="s">
        <v>106</v>
      </c>
      <c r="E15" s="141" t="s">
        <v>107</v>
      </c>
      <c r="I15" s="142">
        <f>SUM(I16:I40)</f>
        <v>0</v>
      </c>
      <c r="K15" s="143">
        <f>SUM(K16:K40)</f>
        <v>38.38</v>
      </c>
      <c r="M15" s="143">
        <f>SUM(M16:M40)</f>
        <v>384</v>
      </c>
      <c r="P15" s="141" t="s">
        <v>106</v>
      </c>
    </row>
    <row r="16" spans="1:16" s="14" customFormat="1" ht="13.5" customHeight="1">
      <c r="A16" s="162" t="s">
        <v>106</v>
      </c>
      <c r="B16" s="162" t="s">
        <v>108</v>
      </c>
      <c r="C16" s="162" t="s">
        <v>109</v>
      </c>
      <c r="D16" s="163" t="s">
        <v>110</v>
      </c>
      <c r="E16" s="164" t="s">
        <v>111</v>
      </c>
      <c r="F16" s="162" t="s">
        <v>112</v>
      </c>
      <c r="G16" s="165">
        <v>960</v>
      </c>
      <c r="H16" s="166"/>
      <c r="I16" s="166">
        <f>ROUND(G16*H16,2)</f>
        <v>0</v>
      </c>
      <c r="J16" s="167">
        <v>0</v>
      </c>
      <c r="K16" s="165">
        <f>G16*J16</f>
        <v>0</v>
      </c>
      <c r="L16" s="167">
        <v>0.4</v>
      </c>
      <c r="M16" s="165">
        <f>G16*L16</f>
        <v>384</v>
      </c>
      <c r="N16" s="168">
        <v>21</v>
      </c>
      <c r="O16" s="169">
        <v>4</v>
      </c>
      <c r="P16" s="14" t="s">
        <v>113</v>
      </c>
    </row>
    <row r="17" spans="4:19" s="14" customFormat="1" ht="15.75" customHeight="1">
      <c r="D17" s="170"/>
      <c r="E17" s="171" t="s">
        <v>114</v>
      </c>
      <c r="G17" s="172"/>
      <c r="P17" s="170" t="s">
        <v>113</v>
      </c>
      <c r="Q17" s="170" t="s">
        <v>106</v>
      </c>
      <c r="R17" s="170" t="s">
        <v>115</v>
      </c>
      <c r="S17" s="170" t="s">
        <v>105</v>
      </c>
    </row>
    <row r="18" spans="4:19" s="14" customFormat="1" ht="15.75" customHeight="1">
      <c r="D18" s="173"/>
      <c r="E18" s="174" t="s">
        <v>116</v>
      </c>
      <c r="G18" s="175">
        <v>960</v>
      </c>
      <c r="P18" s="173" t="s">
        <v>113</v>
      </c>
      <c r="Q18" s="173" t="s">
        <v>113</v>
      </c>
      <c r="R18" s="173" t="s">
        <v>115</v>
      </c>
      <c r="S18" s="173" t="s">
        <v>106</v>
      </c>
    </row>
    <row r="19" spans="1:16" s="14" customFormat="1" ht="13.5" customHeight="1">
      <c r="A19" s="162" t="s">
        <v>113</v>
      </c>
      <c r="B19" s="162" t="s">
        <v>108</v>
      </c>
      <c r="C19" s="162" t="s">
        <v>117</v>
      </c>
      <c r="D19" s="163" t="s">
        <v>118</v>
      </c>
      <c r="E19" s="164" t="s">
        <v>119</v>
      </c>
      <c r="F19" s="162" t="s">
        <v>120</v>
      </c>
      <c r="G19" s="165">
        <v>30.2</v>
      </c>
      <c r="H19" s="166"/>
      <c r="I19" s="166">
        <f>ROUND(G19*H19,2)</f>
        <v>0</v>
      </c>
      <c r="J19" s="167">
        <v>0</v>
      </c>
      <c r="K19" s="165">
        <f>G19*J19</f>
        <v>0</v>
      </c>
      <c r="L19" s="167">
        <v>0</v>
      </c>
      <c r="M19" s="165">
        <f>G19*L19</f>
        <v>0</v>
      </c>
      <c r="N19" s="168">
        <v>21</v>
      </c>
      <c r="O19" s="169">
        <v>4</v>
      </c>
      <c r="P19" s="14" t="s">
        <v>113</v>
      </c>
    </row>
    <row r="20" spans="4:19" s="14" customFormat="1" ht="15.75" customHeight="1">
      <c r="D20" s="170"/>
      <c r="E20" s="171" t="s">
        <v>121</v>
      </c>
      <c r="G20" s="172"/>
      <c r="P20" s="170" t="s">
        <v>113</v>
      </c>
      <c r="Q20" s="170" t="s">
        <v>106</v>
      </c>
      <c r="R20" s="170" t="s">
        <v>115</v>
      </c>
      <c r="S20" s="170" t="s">
        <v>105</v>
      </c>
    </row>
    <row r="21" spans="4:19" s="14" customFormat="1" ht="15.75" customHeight="1">
      <c r="D21" s="173"/>
      <c r="E21" s="174" t="s">
        <v>122</v>
      </c>
      <c r="G21" s="175">
        <v>29.2</v>
      </c>
      <c r="P21" s="173" t="s">
        <v>113</v>
      </c>
      <c r="Q21" s="173" t="s">
        <v>113</v>
      </c>
      <c r="R21" s="173" t="s">
        <v>115</v>
      </c>
      <c r="S21" s="173" t="s">
        <v>105</v>
      </c>
    </row>
    <row r="22" spans="4:19" s="14" customFormat="1" ht="15.75" customHeight="1">
      <c r="D22" s="173"/>
      <c r="E22" s="174" t="s">
        <v>123</v>
      </c>
      <c r="G22" s="175">
        <v>1</v>
      </c>
      <c r="P22" s="173" t="s">
        <v>113</v>
      </c>
      <c r="Q22" s="173" t="s">
        <v>113</v>
      </c>
      <c r="R22" s="173" t="s">
        <v>115</v>
      </c>
      <c r="S22" s="173" t="s">
        <v>105</v>
      </c>
    </row>
    <row r="23" spans="4:19" s="14" customFormat="1" ht="15.75" customHeight="1">
      <c r="D23" s="176"/>
      <c r="E23" s="177" t="s">
        <v>124</v>
      </c>
      <c r="G23" s="178">
        <v>30.2</v>
      </c>
      <c r="P23" s="176" t="s">
        <v>113</v>
      </c>
      <c r="Q23" s="176" t="s">
        <v>125</v>
      </c>
      <c r="R23" s="176" t="s">
        <v>115</v>
      </c>
      <c r="S23" s="176" t="s">
        <v>106</v>
      </c>
    </row>
    <row r="24" spans="1:16" s="14" customFormat="1" ht="13.5" customHeight="1">
      <c r="A24" s="162" t="s">
        <v>126</v>
      </c>
      <c r="B24" s="162" t="s">
        <v>108</v>
      </c>
      <c r="C24" s="162" t="s">
        <v>117</v>
      </c>
      <c r="D24" s="163" t="s">
        <v>127</v>
      </c>
      <c r="E24" s="164" t="s">
        <v>128</v>
      </c>
      <c r="F24" s="162" t="s">
        <v>120</v>
      </c>
      <c r="G24" s="165">
        <v>30.2</v>
      </c>
      <c r="H24" s="166"/>
      <c r="I24" s="166">
        <f>ROUND(G24*H24,2)</f>
        <v>0</v>
      </c>
      <c r="J24" s="167">
        <v>0</v>
      </c>
      <c r="K24" s="165">
        <f>G24*J24</f>
        <v>0</v>
      </c>
      <c r="L24" s="167">
        <v>0</v>
      </c>
      <c r="M24" s="165">
        <f>G24*L24</f>
        <v>0</v>
      </c>
      <c r="N24" s="168">
        <v>21</v>
      </c>
      <c r="O24" s="169">
        <v>4</v>
      </c>
      <c r="P24" s="14" t="s">
        <v>113</v>
      </c>
    </row>
    <row r="25" spans="1:16" s="14" customFormat="1" ht="13.5" customHeight="1">
      <c r="A25" s="162" t="s">
        <v>125</v>
      </c>
      <c r="B25" s="162" t="s">
        <v>108</v>
      </c>
      <c r="C25" s="162" t="s">
        <v>117</v>
      </c>
      <c r="D25" s="163" t="s">
        <v>129</v>
      </c>
      <c r="E25" s="164" t="s">
        <v>130</v>
      </c>
      <c r="F25" s="162" t="s">
        <v>120</v>
      </c>
      <c r="G25" s="165">
        <v>21.2</v>
      </c>
      <c r="H25" s="166"/>
      <c r="I25" s="166">
        <f>ROUND(G25*H25,2)</f>
        <v>0</v>
      </c>
      <c r="J25" s="167">
        <v>0</v>
      </c>
      <c r="K25" s="165">
        <f>G25*J25</f>
        <v>0</v>
      </c>
      <c r="L25" s="167">
        <v>0</v>
      </c>
      <c r="M25" s="165">
        <f>G25*L25</f>
        <v>0</v>
      </c>
      <c r="N25" s="168">
        <v>21</v>
      </c>
      <c r="O25" s="169">
        <v>4</v>
      </c>
      <c r="P25" s="14" t="s">
        <v>113</v>
      </c>
    </row>
    <row r="26" spans="4:19" s="14" customFormat="1" ht="15.75" customHeight="1">
      <c r="D26" s="170"/>
      <c r="E26" s="171" t="s">
        <v>131</v>
      </c>
      <c r="G26" s="172"/>
      <c r="P26" s="170" t="s">
        <v>113</v>
      </c>
      <c r="Q26" s="170" t="s">
        <v>106</v>
      </c>
      <c r="R26" s="170" t="s">
        <v>115</v>
      </c>
      <c r="S26" s="170" t="s">
        <v>105</v>
      </c>
    </row>
    <row r="27" spans="4:19" s="14" customFormat="1" ht="15.75" customHeight="1">
      <c r="D27" s="173"/>
      <c r="E27" s="174" t="s">
        <v>132</v>
      </c>
      <c r="G27" s="175">
        <v>30.2</v>
      </c>
      <c r="P27" s="173" t="s">
        <v>113</v>
      </c>
      <c r="Q27" s="173" t="s">
        <v>113</v>
      </c>
      <c r="R27" s="173" t="s">
        <v>115</v>
      </c>
      <c r="S27" s="173" t="s">
        <v>105</v>
      </c>
    </row>
    <row r="28" spans="4:19" s="14" customFormat="1" ht="15.75" customHeight="1">
      <c r="D28" s="170"/>
      <c r="E28" s="171" t="s">
        <v>133</v>
      </c>
      <c r="G28" s="179"/>
      <c r="P28" s="170" t="s">
        <v>113</v>
      </c>
      <c r="Q28" s="170" t="s">
        <v>106</v>
      </c>
      <c r="R28" s="170" t="s">
        <v>115</v>
      </c>
      <c r="S28" s="170" t="s">
        <v>105</v>
      </c>
    </row>
    <row r="29" spans="4:19" s="14" customFormat="1" ht="15.75" customHeight="1">
      <c r="D29" s="173"/>
      <c r="E29" s="174" t="s">
        <v>134</v>
      </c>
      <c r="G29" s="175">
        <v>-9</v>
      </c>
      <c r="P29" s="173" t="s">
        <v>113</v>
      </c>
      <c r="Q29" s="173" t="s">
        <v>113</v>
      </c>
      <c r="R29" s="173" t="s">
        <v>115</v>
      </c>
      <c r="S29" s="173" t="s">
        <v>105</v>
      </c>
    </row>
    <row r="30" spans="4:19" s="14" customFormat="1" ht="15.75" customHeight="1">
      <c r="D30" s="176"/>
      <c r="E30" s="177" t="s">
        <v>124</v>
      </c>
      <c r="G30" s="178">
        <v>21.2</v>
      </c>
      <c r="P30" s="176" t="s">
        <v>113</v>
      </c>
      <c r="Q30" s="176" t="s">
        <v>125</v>
      </c>
      <c r="R30" s="176" t="s">
        <v>115</v>
      </c>
      <c r="S30" s="176" t="s">
        <v>106</v>
      </c>
    </row>
    <row r="31" spans="1:16" s="14" customFormat="1" ht="13.5" customHeight="1">
      <c r="A31" s="162" t="s">
        <v>135</v>
      </c>
      <c r="B31" s="162" t="s">
        <v>108</v>
      </c>
      <c r="C31" s="162" t="s">
        <v>136</v>
      </c>
      <c r="D31" s="163" t="s">
        <v>137</v>
      </c>
      <c r="E31" s="164" t="s">
        <v>138</v>
      </c>
      <c r="F31" s="162" t="s">
        <v>120</v>
      </c>
      <c r="G31" s="165">
        <v>21.2</v>
      </c>
      <c r="H31" s="166"/>
      <c r="I31" s="166">
        <f>ROUND(G31*H31,2)</f>
        <v>0</v>
      </c>
      <c r="J31" s="167">
        <v>0</v>
      </c>
      <c r="K31" s="165">
        <f>G31*J31</f>
        <v>0</v>
      </c>
      <c r="L31" s="167">
        <v>0</v>
      </c>
      <c r="M31" s="165">
        <f>G31*L31</f>
        <v>0</v>
      </c>
      <c r="N31" s="168">
        <v>21</v>
      </c>
      <c r="O31" s="169">
        <v>4</v>
      </c>
      <c r="P31" s="14" t="s">
        <v>113</v>
      </c>
    </row>
    <row r="32" spans="1:16" s="14" customFormat="1" ht="13.5" customHeight="1">
      <c r="A32" s="162" t="s">
        <v>139</v>
      </c>
      <c r="B32" s="162" t="s">
        <v>108</v>
      </c>
      <c r="C32" s="162" t="s">
        <v>117</v>
      </c>
      <c r="D32" s="163" t="s">
        <v>140</v>
      </c>
      <c r="E32" s="164" t="s">
        <v>141</v>
      </c>
      <c r="F32" s="162" t="s">
        <v>120</v>
      </c>
      <c r="G32" s="165">
        <v>29.2</v>
      </c>
      <c r="H32" s="166"/>
      <c r="I32" s="166">
        <f>ROUND(G32*H32,2)</f>
        <v>0</v>
      </c>
      <c r="J32" s="167">
        <v>0</v>
      </c>
      <c r="K32" s="165">
        <f>G32*J32</f>
        <v>0</v>
      </c>
      <c r="L32" s="167">
        <v>0</v>
      </c>
      <c r="M32" s="165">
        <f>G32*L32</f>
        <v>0</v>
      </c>
      <c r="N32" s="168">
        <v>21</v>
      </c>
      <c r="O32" s="169">
        <v>4</v>
      </c>
      <c r="P32" s="14" t="s">
        <v>113</v>
      </c>
    </row>
    <row r="33" spans="4:19" s="14" customFormat="1" ht="15.75" customHeight="1">
      <c r="D33" s="170"/>
      <c r="E33" s="171" t="s">
        <v>142</v>
      </c>
      <c r="G33" s="172"/>
      <c r="P33" s="170" t="s">
        <v>113</v>
      </c>
      <c r="Q33" s="170" t="s">
        <v>106</v>
      </c>
      <c r="R33" s="170" t="s">
        <v>115</v>
      </c>
      <c r="S33" s="170" t="s">
        <v>105</v>
      </c>
    </row>
    <row r="34" spans="4:19" s="14" customFormat="1" ht="15.75" customHeight="1">
      <c r="D34" s="173"/>
      <c r="E34" s="174" t="s">
        <v>143</v>
      </c>
      <c r="G34" s="175">
        <v>9</v>
      </c>
      <c r="P34" s="173" t="s">
        <v>113</v>
      </c>
      <c r="Q34" s="173" t="s">
        <v>113</v>
      </c>
      <c r="R34" s="173" t="s">
        <v>115</v>
      </c>
      <c r="S34" s="173" t="s">
        <v>105</v>
      </c>
    </row>
    <row r="35" spans="4:19" s="14" customFormat="1" ht="15.75" customHeight="1">
      <c r="D35" s="170"/>
      <c r="E35" s="171" t="s">
        <v>144</v>
      </c>
      <c r="G35" s="179"/>
      <c r="P35" s="170" t="s">
        <v>113</v>
      </c>
      <c r="Q35" s="170" t="s">
        <v>106</v>
      </c>
      <c r="R35" s="170" t="s">
        <v>115</v>
      </c>
      <c r="S35" s="170" t="s">
        <v>105</v>
      </c>
    </row>
    <row r="36" spans="4:19" s="14" customFormat="1" ht="15.75" customHeight="1">
      <c r="D36" s="173"/>
      <c r="E36" s="174" t="s">
        <v>145</v>
      </c>
      <c r="G36" s="175">
        <v>20.2</v>
      </c>
      <c r="P36" s="173" t="s">
        <v>113</v>
      </c>
      <c r="Q36" s="173" t="s">
        <v>113</v>
      </c>
      <c r="R36" s="173" t="s">
        <v>115</v>
      </c>
      <c r="S36" s="173" t="s">
        <v>105</v>
      </c>
    </row>
    <row r="37" spans="4:19" s="14" customFormat="1" ht="15.75" customHeight="1">
      <c r="D37" s="176"/>
      <c r="E37" s="177" t="s">
        <v>124</v>
      </c>
      <c r="G37" s="178">
        <v>29.2</v>
      </c>
      <c r="P37" s="176" t="s">
        <v>113</v>
      </c>
      <c r="Q37" s="176" t="s">
        <v>125</v>
      </c>
      <c r="R37" s="176" t="s">
        <v>115</v>
      </c>
      <c r="S37" s="176" t="s">
        <v>106</v>
      </c>
    </row>
    <row r="38" spans="1:16" s="14" customFormat="1" ht="13.5" customHeight="1">
      <c r="A38" s="180" t="s">
        <v>146</v>
      </c>
      <c r="B38" s="180" t="s">
        <v>147</v>
      </c>
      <c r="C38" s="180" t="s">
        <v>148</v>
      </c>
      <c r="D38" s="181" t="s">
        <v>149</v>
      </c>
      <c r="E38" s="182" t="s">
        <v>150</v>
      </c>
      <c r="F38" s="180" t="s">
        <v>151</v>
      </c>
      <c r="G38" s="183">
        <v>38.38</v>
      </c>
      <c r="H38" s="184"/>
      <c r="I38" s="184">
        <f>ROUND(G38*H38,2)</f>
        <v>0</v>
      </c>
      <c r="J38" s="185">
        <v>1</v>
      </c>
      <c r="K38" s="183">
        <f>G38*J38</f>
        <v>38.38</v>
      </c>
      <c r="L38" s="185">
        <v>0</v>
      </c>
      <c r="M38" s="183">
        <f>G38*L38</f>
        <v>0</v>
      </c>
      <c r="N38" s="186">
        <v>21</v>
      </c>
      <c r="O38" s="187">
        <v>8</v>
      </c>
      <c r="P38" s="188" t="s">
        <v>113</v>
      </c>
    </row>
    <row r="39" spans="4:19" s="14" customFormat="1" ht="15.75" customHeight="1">
      <c r="D39" s="170"/>
      <c r="E39" s="171" t="s">
        <v>144</v>
      </c>
      <c r="G39" s="172"/>
      <c r="P39" s="170" t="s">
        <v>113</v>
      </c>
      <c r="Q39" s="170" t="s">
        <v>106</v>
      </c>
      <c r="R39" s="170" t="s">
        <v>115</v>
      </c>
      <c r="S39" s="170" t="s">
        <v>105</v>
      </c>
    </row>
    <row r="40" spans="4:19" s="14" customFormat="1" ht="15.75" customHeight="1">
      <c r="D40" s="173"/>
      <c r="E40" s="174" t="s">
        <v>152</v>
      </c>
      <c r="G40" s="175">
        <v>38.38</v>
      </c>
      <c r="P40" s="173" t="s">
        <v>113</v>
      </c>
      <c r="Q40" s="173" t="s">
        <v>113</v>
      </c>
      <c r="R40" s="173" t="s">
        <v>115</v>
      </c>
      <c r="S40" s="173" t="s">
        <v>106</v>
      </c>
    </row>
    <row r="41" spans="2:16" s="135" customFormat="1" ht="12.75" customHeight="1">
      <c r="B41" s="140" t="s">
        <v>62</v>
      </c>
      <c r="D41" s="141" t="s">
        <v>113</v>
      </c>
      <c r="E41" s="141" t="s">
        <v>153</v>
      </c>
      <c r="I41" s="142">
        <f>SUM(I42:I49)</f>
        <v>0</v>
      </c>
      <c r="K41" s="143">
        <f>SUM(K42:K49)</f>
        <v>8.545368</v>
      </c>
      <c r="M41" s="143">
        <f>SUM(M42:M49)</f>
        <v>0</v>
      </c>
      <c r="P41" s="141" t="s">
        <v>106</v>
      </c>
    </row>
    <row r="42" spans="1:16" s="14" customFormat="1" ht="24" customHeight="1">
      <c r="A42" s="162" t="s">
        <v>154</v>
      </c>
      <c r="B42" s="162" t="s">
        <v>108</v>
      </c>
      <c r="C42" s="162" t="s">
        <v>155</v>
      </c>
      <c r="D42" s="163" t="s">
        <v>156</v>
      </c>
      <c r="E42" s="164" t="s">
        <v>157</v>
      </c>
      <c r="F42" s="162" t="s">
        <v>158</v>
      </c>
      <c r="G42" s="165">
        <v>19.5</v>
      </c>
      <c r="H42" s="166"/>
      <c r="I42" s="166">
        <f>ROUND(G42*H42,2)</f>
        <v>0</v>
      </c>
      <c r="J42" s="167">
        <v>0.23058</v>
      </c>
      <c r="K42" s="165">
        <f>G42*J42</f>
        <v>4.49631</v>
      </c>
      <c r="L42" s="167">
        <v>0</v>
      </c>
      <c r="M42" s="165">
        <f>G42*L42</f>
        <v>0</v>
      </c>
      <c r="N42" s="168">
        <v>21</v>
      </c>
      <c r="O42" s="169">
        <v>4</v>
      </c>
      <c r="P42" s="14" t="s">
        <v>113</v>
      </c>
    </row>
    <row r="43" spans="4:19" s="14" customFormat="1" ht="15.75" customHeight="1">
      <c r="D43" s="173"/>
      <c r="E43" s="174" t="s">
        <v>159</v>
      </c>
      <c r="G43" s="175">
        <v>19.5</v>
      </c>
      <c r="P43" s="173" t="s">
        <v>113</v>
      </c>
      <c r="Q43" s="173" t="s">
        <v>113</v>
      </c>
      <c r="R43" s="173" t="s">
        <v>115</v>
      </c>
      <c r="S43" s="173" t="s">
        <v>106</v>
      </c>
    </row>
    <row r="44" spans="1:16" s="14" customFormat="1" ht="13.5" customHeight="1">
      <c r="A44" s="162" t="s">
        <v>160</v>
      </c>
      <c r="B44" s="162" t="s">
        <v>108</v>
      </c>
      <c r="C44" s="162" t="s">
        <v>161</v>
      </c>
      <c r="D44" s="163" t="s">
        <v>162</v>
      </c>
      <c r="E44" s="164" t="s">
        <v>163</v>
      </c>
      <c r="F44" s="162" t="s">
        <v>120</v>
      </c>
      <c r="G44" s="165">
        <v>50.4</v>
      </c>
      <c r="H44" s="166"/>
      <c r="I44" s="166">
        <f>ROUND(G44*H44,2)</f>
        <v>0</v>
      </c>
      <c r="J44" s="167">
        <v>0</v>
      </c>
      <c r="K44" s="165">
        <f>G44*J44</f>
        <v>0</v>
      </c>
      <c r="L44" s="167">
        <v>0</v>
      </c>
      <c r="M44" s="165">
        <f>G44*L44</f>
        <v>0</v>
      </c>
      <c r="N44" s="168">
        <v>21</v>
      </c>
      <c r="O44" s="169">
        <v>4</v>
      </c>
      <c r="P44" s="14" t="s">
        <v>113</v>
      </c>
    </row>
    <row r="45" spans="4:19" s="14" customFormat="1" ht="15.75" customHeight="1">
      <c r="D45" s="170"/>
      <c r="E45" s="171" t="s">
        <v>164</v>
      </c>
      <c r="G45" s="172"/>
      <c r="P45" s="170" t="s">
        <v>113</v>
      </c>
      <c r="Q45" s="170" t="s">
        <v>106</v>
      </c>
      <c r="R45" s="170" t="s">
        <v>115</v>
      </c>
      <c r="S45" s="170" t="s">
        <v>105</v>
      </c>
    </row>
    <row r="46" spans="4:19" s="14" customFormat="1" ht="15.75" customHeight="1">
      <c r="D46" s="173"/>
      <c r="E46" s="174" t="s">
        <v>165</v>
      </c>
      <c r="G46" s="175">
        <v>50.4</v>
      </c>
      <c r="P46" s="173" t="s">
        <v>113</v>
      </c>
      <c r="Q46" s="173" t="s">
        <v>113</v>
      </c>
      <c r="R46" s="173" t="s">
        <v>115</v>
      </c>
      <c r="S46" s="173" t="s">
        <v>106</v>
      </c>
    </row>
    <row r="47" spans="1:16" s="14" customFormat="1" ht="13.5" customHeight="1">
      <c r="A47" s="162" t="s">
        <v>166</v>
      </c>
      <c r="B47" s="162" t="s">
        <v>108</v>
      </c>
      <c r="C47" s="162" t="s">
        <v>161</v>
      </c>
      <c r="D47" s="163" t="s">
        <v>167</v>
      </c>
      <c r="E47" s="164" t="s">
        <v>168</v>
      </c>
      <c r="F47" s="162" t="s">
        <v>151</v>
      </c>
      <c r="G47" s="165">
        <v>3.9</v>
      </c>
      <c r="H47" s="166"/>
      <c r="I47" s="166">
        <f>ROUND(G47*H47,2)</f>
        <v>0</v>
      </c>
      <c r="J47" s="167">
        <v>1.03822</v>
      </c>
      <c r="K47" s="165">
        <f>G47*J47</f>
        <v>4.049058</v>
      </c>
      <c r="L47" s="167">
        <v>0</v>
      </c>
      <c r="M47" s="165">
        <f>G47*L47</f>
        <v>0</v>
      </c>
      <c r="N47" s="168">
        <v>21</v>
      </c>
      <c r="O47" s="169">
        <v>4</v>
      </c>
      <c r="P47" s="14" t="s">
        <v>113</v>
      </c>
    </row>
    <row r="48" spans="4:19" s="14" customFormat="1" ht="15.75" customHeight="1">
      <c r="D48" s="170"/>
      <c r="E48" s="171" t="s">
        <v>164</v>
      </c>
      <c r="G48" s="172"/>
      <c r="P48" s="170" t="s">
        <v>113</v>
      </c>
      <c r="Q48" s="170" t="s">
        <v>106</v>
      </c>
      <c r="R48" s="170" t="s">
        <v>115</v>
      </c>
      <c r="S48" s="170" t="s">
        <v>105</v>
      </c>
    </row>
    <row r="49" spans="4:19" s="14" customFormat="1" ht="15.75" customHeight="1">
      <c r="D49" s="173"/>
      <c r="E49" s="174" t="s">
        <v>169</v>
      </c>
      <c r="G49" s="175">
        <v>3.9</v>
      </c>
      <c r="P49" s="173" t="s">
        <v>113</v>
      </c>
      <c r="Q49" s="173" t="s">
        <v>113</v>
      </c>
      <c r="R49" s="173" t="s">
        <v>115</v>
      </c>
      <c r="S49" s="173" t="s">
        <v>106</v>
      </c>
    </row>
    <row r="50" spans="2:16" s="135" customFormat="1" ht="12.75" customHeight="1">
      <c r="B50" s="140" t="s">
        <v>62</v>
      </c>
      <c r="D50" s="141" t="s">
        <v>126</v>
      </c>
      <c r="E50" s="141" t="s">
        <v>170</v>
      </c>
      <c r="I50" s="142">
        <f>SUM(I51:I62)</f>
        <v>0</v>
      </c>
      <c r="K50" s="143">
        <f>SUM(K51:K62)</f>
        <v>0.20555892</v>
      </c>
      <c r="M50" s="143">
        <f>SUM(M51:M62)</f>
        <v>0</v>
      </c>
      <c r="P50" s="141" t="s">
        <v>106</v>
      </c>
    </row>
    <row r="51" spans="1:16" s="14" customFormat="1" ht="13.5" customHeight="1">
      <c r="A51" s="162" t="s">
        <v>171</v>
      </c>
      <c r="B51" s="162" t="s">
        <v>108</v>
      </c>
      <c r="C51" s="162" t="s">
        <v>161</v>
      </c>
      <c r="D51" s="163" t="s">
        <v>172</v>
      </c>
      <c r="E51" s="164" t="s">
        <v>173</v>
      </c>
      <c r="F51" s="162" t="s">
        <v>120</v>
      </c>
      <c r="G51" s="165">
        <v>2.1</v>
      </c>
      <c r="H51" s="166"/>
      <c r="I51" s="166">
        <f>ROUND(G51*H51,2)</f>
        <v>0</v>
      </c>
      <c r="J51" s="167">
        <v>0</v>
      </c>
      <c r="K51" s="165">
        <f>G51*J51</f>
        <v>0</v>
      </c>
      <c r="L51" s="167">
        <v>0</v>
      </c>
      <c r="M51" s="165">
        <f>G51*L51</f>
        <v>0</v>
      </c>
      <c r="N51" s="168">
        <v>21</v>
      </c>
      <c r="O51" s="169">
        <v>4</v>
      </c>
      <c r="P51" s="14" t="s">
        <v>113</v>
      </c>
    </row>
    <row r="52" spans="4:19" s="14" customFormat="1" ht="15.75" customHeight="1">
      <c r="D52" s="170"/>
      <c r="E52" s="171" t="s">
        <v>174</v>
      </c>
      <c r="G52" s="172"/>
      <c r="P52" s="170" t="s">
        <v>113</v>
      </c>
      <c r="Q52" s="170" t="s">
        <v>106</v>
      </c>
      <c r="R52" s="170" t="s">
        <v>115</v>
      </c>
      <c r="S52" s="170" t="s">
        <v>105</v>
      </c>
    </row>
    <row r="53" spans="4:19" s="14" customFormat="1" ht="15.75" customHeight="1">
      <c r="D53" s="173"/>
      <c r="E53" s="174" t="s">
        <v>175</v>
      </c>
      <c r="G53" s="175">
        <v>2.1</v>
      </c>
      <c r="P53" s="173" t="s">
        <v>113</v>
      </c>
      <c r="Q53" s="173" t="s">
        <v>113</v>
      </c>
      <c r="R53" s="173" t="s">
        <v>115</v>
      </c>
      <c r="S53" s="173" t="s">
        <v>106</v>
      </c>
    </row>
    <row r="54" spans="1:16" s="14" customFormat="1" ht="13.5" customHeight="1">
      <c r="A54" s="162" t="s">
        <v>176</v>
      </c>
      <c r="B54" s="162" t="s">
        <v>108</v>
      </c>
      <c r="C54" s="162" t="s">
        <v>161</v>
      </c>
      <c r="D54" s="163" t="s">
        <v>177</v>
      </c>
      <c r="E54" s="164" t="s">
        <v>178</v>
      </c>
      <c r="F54" s="162" t="s">
        <v>151</v>
      </c>
      <c r="G54" s="165">
        <v>0.196</v>
      </c>
      <c r="H54" s="166"/>
      <c r="I54" s="166">
        <f>ROUND(G54*H54,2)</f>
        <v>0</v>
      </c>
      <c r="J54" s="167">
        <v>1.04877</v>
      </c>
      <c r="K54" s="165">
        <f>G54*J54</f>
        <v>0.20555892</v>
      </c>
      <c r="L54" s="167">
        <v>0</v>
      </c>
      <c r="M54" s="165">
        <f>G54*L54</f>
        <v>0</v>
      </c>
      <c r="N54" s="168">
        <v>21</v>
      </c>
      <c r="O54" s="169">
        <v>4</v>
      </c>
      <c r="P54" s="14" t="s">
        <v>113</v>
      </c>
    </row>
    <row r="55" spans="4:19" s="14" customFormat="1" ht="15.75" customHeight="1">
      <c r="D55" s="170"/>
      <c r="E55" s="171" t="s">
        <v>179</v>
      </c>
      <c r="G55" s="172"/>
      <c r="P55" s="170" t="s">
        <v>113</v>
      </c>
      <c r="Q55" s="170" t="s">
        <v>106</v>
      </c>
      <c r="R55" s="170" t="s">
        <v>115</v>
      </c>
      <c r="S55" s="170" t="s">
        <v>105</v>
      </c>
    </row>
    <row r="56" spans="4:19" s="14" customFormat="1" ht="15.75" customHeight="1">
      <c r="D56" s="173"/>
      <c r="E56" s="174" t="s">
        <v>180</v>
      </c>
      <c r="G56" s="175">
        <v>0.196</v>
      </c>
      <c r="P56" s="173" t="s">
        <v>113</v>
      </c>
      <c r="Q56" s="173" t="s">
        <v>113</v>
      </c>
      <c r="R56" s="173" t="s">
        <v>115</v>
      </c>
      <c r="S56" s="173" t="s">
        <v>106</v>
      </c>
    </row>
    <row r="57" spans="1:16" s="14" customFormat="1" ht="13.5" customHeight="1">
      <c r="A57" s="162" t="s">
        <v>181</v>
      </c>
      <c r="B57" s="162" t="s">
        <v>108</v>
      </c>
      <c r="C57" s="162" t="s">
        <v>136</v>
      </c>
      <c r="D57" s="163" t="s">
        <v>182</v>
      </c>
      <c r="E57" s="164" t="s">
        <v>183</v>
      </c>
      <c r="F57" s="162" t="s">
        <v>112</v>
      </c>
      <c r="G57" s="165">
        <v>96.2</v>
      </c>
      <c r="H57" s="166"/>
      <c r="I57" s="166">
        <f>ROUND(G57*H57,2)</f>
        <v>0</v>
      </c>
      <c r="J57" s="167">
        <v>0</v>
      </c>
      <c r="K57" s="165">
        <f>G57*J57</f>
        <v>0</v>
      </c>
      <c r="L57" s="167">
        <v>0</v>
      </c>
      <c r="M57" s="165">
        <f>G57*L57</f>
        <v>0</v>
      </c>
      <c r="N57" s="168">
        <v>21</v>
      </c>
      <c r="O57" s="169">
        <v>4</v>
      </c>
      <c r="P57" s="14" t="s">
        <v>113</v>
      </c>
    </row>
    <row r="58" spans="4:19" s="14" customFormat="1" ht="15.75" customHeight="1">
      <c r="D58" s="170"/>
      <c r="E58" s="171" t="s">
        <v>184</v>
      </c>
      <c r="G58" s="172"/>
      <c r="P58" s="170" t="s">
        <v>113</v>
      </c>
      <c r="Q58" s="170" t="s">
        <v>106</v>
      </c>
      <c r="R58" s="170" t="s">
        <v>115</v>
      </c>
      <c r="S58" s="170" t="s">
        <v>105</v>
      </c>
    </row>
    <row r="59" spans="4:19" s="14" customFormat="1" ht="15.75" customHeight="1">
      <c r="D59" s="173"/>
      <c r="E59" s="174" t="s">
        <v>185</v>
      </c>
      <c r="G59" s="175">
        <v>96.2</v>
      </c>
      <c r="P59" s="173" t="s">
        <v>113</v>
      </c>
      <c r="Q59" s="173" t="s">
        <v>113</v>
      </c>
      <c r="R59" s="173" t="s">
        <v>115</v>
      </c>
      <c r="S59" s="173" t="s">
        <v>106</v>
      </c>
    </row>
    <row r="60" spans="1:16" s="14" customFormat="1" ht="13.5" customHeight="1">
      <c r="A60" s="162" t="s">
        <v>186</v>
      </c>
      <c r="B60" s="162" t="s">
        <v>108</v>
      </c>
      <c r="C60" s="162" t="s">
        <v>136</v>
      </c>
      <c r="D60" s="163" t="s">
        <v>187</v>
      </c>
      <c r="E60" s="164" t="s">
        <v>188</v>
      </c>
      <c r="F60" s="162" t="s">
        <v>112</v>
      </c>
      <c r="G60" s="165">
        <v>96.2</v>
      </c>
      <c r="H60" s="166"/>
      <c r="I60" s="166">
        <f>ROUND(G60*H60,2)</f>
        <v>0</v>
      </c>
      <c r="J60" s="167">
        <v>0</v>
      </c>
      <c r="K60" s="165">
        <f>G60*J60</f>
        <v>0</v>
      </c>
      <c r="L60" s="167">
        <v>0</v>
      </c>
      <c r="M60" s="165">
        <f>G60*L60</f>
        <v>0</v>
      </c>
      <c r="N60" s="168">
        <v>21</v>
      </c>
      <c r="O60" s="169">
        <v>4</v>
      </c>
      <c r="P60" s="14" t="s">
        <v>113</v>
      </c>
    </row>
    <row r="61" spans="4:19" s="14" customFormat="1" ht="15.75" customHeight="1">
      <c r="D61" s="170"/>
      <c r="E61" s="171" t="s">
        <v>184</v>
      </c>
      <c r="G61" s="172"/>
      <c r="P61" s="170" t="s">
        <v>113</v>
      </c>
      <c r="Q61" s="170" t="s">
        <v>106</v>
      </c>
      <c r="R61" s="170" t="s">
        <v>115</v>
      </c>
      <c r="S61" s="170" t="s">
        <v>105</v>
      </c>
    </row>
    <row r="62" spans="4:19" s="14" customFormat="1" ht="15.75" customHeight="1">
      <c r="D62" s="173"/>
      <c r="E62" s="174" t="s">
        <v>185</v>
      </c>
      <c r="G62" s="175">
        <v>96.2</v>
      </c>
      <c r="P62" s="173" t="s">
        <v>113</v>
      </c>
      <c r="Q62" s="173" t="s">
        <v>113</v>
      </c>
      <c r="R62" s="173" t="s">
        <v>115</v>
      </c>
      <c r="S62" s="173" t="s">
        <v>106</v>
      </c>
    </row>
    <row r="63" spans="2:16" s="135" customFormat="1" ht="12.75" customHeight="1">
      <c r="B63" s="140" t="s">
        <v>62</v>
      </c>
      <c r="D63" s="141" t="s">
        <v>125</v>
      </c>
      <c r="E63" s="141" t="s">
        <v>189</v>
      </c>
      <c r="I63" s="142">
        <f>SUM(I64:I78)</f>
        <v>0</v>
      </c>
      <c r="K63" s="143">
        <f>SUM(K64:K78)</f>
        <v>2.43477366</v>
      </c>
      <c r="M63" s="143">
        <f>SUM(M64:M78)</f>
        <v>0</v>
      </c>
      <c r="P63" s="141" t="s">
        <v>106</v>
      </c>
    </row>
    <row r="64" spans="1:16" s="14" customFormat="1" ht="24" customHeight="1">
      <c r="A64" s="162" t="s">
        <v>190</v>
      </c>
      <c r="B64" s="162" t="s">
        <v>108</v>
      </c>
      <c r="C64" s="162" t="s">
        <v>161</v>
      </c>
      <c r="D64" s="163" t="s">
        <v>191</v>
      </c>
      <c r="E64" s="164" t="s">
        <v>192</v>
      </c>
      <c r="F64" s="162" t="s">
        <v>120</v>
      </c>
      <c r="G64" s="165">
        <v>0.033</v>
      </c>
      <c r="H64" s="166"/>
      <c r="I64" s="166">
        <f>ROUND(G64*H64,2)</f>
        <v>0</v>
      </c>
      <c r="J64" s="167">
        <v>0.02102</v>
      </c>
      <c r="K64" s="165">
        <f>G64*J64</f>
        <v>0.00069366</v>
      </c>
      <c r="L64" s="167">
        <v>0</v>
      </c>
      <c r="M64" s="165">
        <f>G64*L64</f>
        <v>0</v>
      </c>
      <c r="N64" s="168">
        <v>21</v>
      </c>
      <c r="O64" s="169">
        <v>4</v>
      </c>
      <c r="P64" s="14" t="s">
        <v>113</v>
      </c>
    </row>
    <row r="65" spans="4:19" s="14" customFormat="1" ht="15.75" customHeight="1">
      <c r="D65" s="170"/>
      <c r="E65" s="171" t="s">
        <v>193</v>
      </c>
      <c r="G65" s="172"/>
      <c r="P65" s="170" t="s">
        <v>113</v>
      </c>
      <c r="Q65" s="170" t="s">
        <v>106</v>
      </c>
      <c r="R65" s="170" t="s">
        <v>115</v>
      </c>
      <c r="S65" s="170" t="s">
        <v>105</v>
      </c>
    </row>
    <row r="66" spans="4:19" s="14" customFormat="1" ht="15.75" customHeight="1">
      <c r="D66" s="173"/>
      <c r="E66" s="174" t="s">
        <v>194</v>
      </c>
      <c r="G66" s="175">
        <v>0.033</v>
      </c>
      <c r="P66" s="173" t="s">
        <v>113</v>
      </c>
      <c r="Q66" s="173" t="s">
        <v>113</v>
      </c>
      <c r="R66" s="173" t="s">
        <v>115</v>
      </c>
      <c r="S66" s="173" t="s">
        <v>106</v>
      </c>
    </row>
    <row r="67" spans="1:16" s="14" customFormat="1" ht="24" customHeight="1">
      <c r="A67" s="162" t="s">
        <v>195</v>
      </c>
      <c r="B67" s="162" t="s">
        <v>108</v>
      </c>
      <c r="C67" s="162" t="s">
        <v>161</v>
      </c>
      <c r="D67" s="163" t="s">
        <v>196</v>
      </c>
      <c r="E67" s="164" t="s">
        <v>197</v>
      </c>
      <c r="F67" s="162" t="s">
        <v>120</v>
      </c>
      <c r="G67" s="165">
        <v>3.1</v>
      </c>
      <c r="H67" s="166"/>
      <c r="I67" s="166">
        <f>ROUND(G67*H67,2)</f>
        <v>0</v>
      </c>
      <c r="J67" s="167">
        <v>0</v>
      </c>
      <c r="K67" s="165">
        <f>G67*J67</f>
        <v>0</v>
      </c>
      <c r="L67" s="167">
        <v>0</v>
      </c>
      <c r="M67" s="165">
        <f>G67*L67</f>
        <v>0</v>
      </c>
      <c r="N67" s="168">
        <v>21</v>
      </c>
      <c r="O67" s="169">
        <v>4</v>
      </c>
      <c r="P67" s="14" t="s">
        <v>113</v>
      </c>
    </row>
    <row r="68" spans="4:19" s="14" customFormat="1" ht="15.75" customHeight="1">
      <c r="D68" s="170"/>
      <c r="E68" s="171" t="s">
        <v>198</v>
      </c>
      <c r="G68" s="172"/>
      <c r="P68" s="170" t="s">
        <v>113</v>
      </c>
      <c r="Q68" s="170" t="s">
        <v>106</v>
      </c>
      <c r="R68" s="170" t="s">
        <v>115</v>
      </c>
      <c r="S68" s="170" t="s">
        <v>105</v>
      </c>
    </row>
    <row r="69" spans="4:19" s="14" customFormat="1" ht="15.75" customHeight="1">
      <c r="D69" s="173"/>
      <c r="E69" s="174" t="s">
        <v>199</v>
      </c>
      <c r="G69" s="175">
        <v>2.4</v>
      </c>
      <c r="P69" s="173" t="s">
        <v>113</v>
      </c>
      <c r="Q69" s="173" t="s">
        <v>113</v>
      </c>
      <c r="R69" s="173" t="s">
        <v>115</v>
      </c>
      <c r="S69" s="173" t="s">
        <v>105</v>
      </c>
    </row>
    <row r="70" spans="4:19" s="14" customFormat="1" ht="15.75" customHeight="1">
      <c r="D70" s="170"/>
      <c r="E70" s="171" t="s">
        <v>200</v>
      </c>
      <c r="G70" s="179"/>
      <c r="P70" s="170" t="s">
        <v>113</v>
      </c>
      <c r="Q70" s="170" t="s">
        <v>106</v>
      </c>
      <c r="R70" s="170" t="s">
        <v>115</v>
      </c>
      <c r="S70" s="170" t="s">
        <v>105</v>
      </c>
    </row>
    <row r="71" spans="4:19" s="14" customFormat="1" ht="15.75" customHeight="1">
      <c r="D71" s="173"/>
      <c r="E71" s="174" t="s">
        <v>201</v>
      </c>
      <c r="G71" s="175">
        <v>0.7</v>
      </c>
      <c r="P71" s="173" t="s">
        <v>113</v>
      </c>
      <c r="Q71" s="173" t="s">
        <v>113</v>
      </c>
      <c r="R71" s="173" t="s">
        <v>115</v>
      </c>
      <c r="S71" s="173" t="s">
        <v>105</v>
      </c>
    </row>
    <row r="72" spans="4:19" s="14" customFormat="1" ht="15.75" customHeight="1">
      <c r="D72" s="176"/>
      <c r="E72" s="177" t="s">
        <v>124</v>
      </c>
      <c r="G72" s="178">
        <v>3.1</v>
      </c>
      <c r="P72" s="176" t="s">
        <v>113</v>
      </c>
      <c r="Q72" s="176" t="s">
        <v>125</v>
      </c>
      <c r="R72" s="176" t="s">
        <v>115</v>
      </c>
      <c r="S72" s="176" t="s">
        <v>106</v>
      </c>
    </row>
    <row r="73" spans="1:16" s="14" customFormat="1" ht="24" customHeight="1">
      <c r="A73" s="162" t="s">
        <v>202</v>
      </c>
      <c r="B73" s="162" t="s">
        <v>108</v>
      </c>
      <c r="C73" s="162" t="s">
        <v>161</v>
      </c>
      <c r="D73" s="163" t="s">
        <v>203</v>
      </c>
      <c r="E73" s="164" t="s">
        <v>204</v>
      </c>
      <c r="F73" s="162" t="s">
        <v>120</v>
      </c>
      <c r="G73" s="165">
        <v>2.5</v>
      </c>
      <c r="H73" s="166"/>
      <c r="I73" s="166">
        <f>ROUND(G73*H73,2)</f>
        <v>0</v>
      </c>
      <c r="J73" s="167">
        <v>0</v>
      </c>
      <c r="K73" s="165">
        <f>G73*J73</f>
        <v>0</v>
      </c>
      <c r="L73" s="167">
        <v>0</v>
      </c>
      <c r="M73" s="165">
        <f>G73*L73</f>
        <v>0</v>
      </c>
      <c r="N73" s="168">
        <v>21</v>
      </c>
      <c r="O73" s="169">
        <v>4</v>
      </c>
      <c r="P73" s="14" t="s">
        <v>113</v>
      </c>
    </row>
    <row r="74" spans="4:19" s="14" customFormat="1" ht="15.75" customHeight="1">
      <c r="D74" s="170"/>
      <c r="E74" s="171" t="s">
        <v>205</v>
      </c>
      <c r="G74" s="172"/>
      <c r="P74" s="170" t="s">
        <v>113</v>
      </c>
      <c r="Q74" s="170" t="s">
        <v>106</v>
      </c>
      <c r="R74" s="170" t="s">
        <v>115</v>
      </c>
      <c r="S74" s="170" t="s">
        <v>105</v>
      </c>
    </row>
    <row r="75" spans="4:19" s="14" customFormat="1" ht="15.75" customHeight="1">
      <c r="D75" s="173"/>
      <c r="E75" s="174" t="s">
        <v>206</v>
      </c>
      <c r="G75" s="175">
        <v>2.5</v>
      </c>
      <c r="P75" s="173" t="s">
        <v>113</v>
      </c>
      <c r="Q75" s="173" t="s">
        <v>113</v>
      </c>
      <c r="R75" s="173" t="s">
        <v>115</v>
      </c>
      <c r="S75" s="173" t="s">
        <v>106</v>
      </c>
    </row>
    <row r="76" spans="1:16" s="14" customFormat="1" ht="13.5" customHeight="1">
      <c r="A76" s="162" t="s">
        <v>207</v>
      </c>
      <c r="B76" s="162" t="s">
        <v>108</v>
      </c>
      <c r="C76" s="162" t="s">
        <v>208</v>
      </c>
      <c r="D76" s="163" t="s">
        <v>209</v>
      </c>
      <c r="E76" s="164" t="s">
        <v>210</v>
      </c>
      <c r="F76" s="162" t="s">
        <v>120</v>
      </c>
      <c r="G76" s="165">
        <v>1</v>
      </c>
      <c r="H76" s="166"/>
      <c r="I76" s="166">
        <f>ROUND(G76*H76,2)</f>
        <v>0</v>
      </c>
      <c r="J76" s="167">
        <v>2.43408</v>
      </c>
      <c r="K76" s="165">
        <f>G76*J76</f>
        <v>2.43408</v>
      </c>
      <c r="L76" s="167">
        <v>0</v>
      </c>
      <c r="M76" s="165">
        <f>G76*L76</f>
        <v>0</v>
      </c>
      <c r="N76" s="168">
        <v>21</v>
      </c>
      <c r="O76" s="169">
        <v>4</v>
      </c>
      <c r="P76" s="14" t="s">
        <v>113</v>
      </c>
    </row>
    <row r="77" spans="4:19" s="14" customFormat="1" ht="15.75" customHeight="1">
      <c r="D77" s="173"/>
      <c r="E77" s="174" t="s">
        <v>211</v>
      </c>
      <c r="G77" s="175">
        <v>1</v>
      </c>
      <c r="P77" s="173" t="s">
        <v>113</v>
      </c>
      <c r="Q77" s="173" t="s">
        <v>113</v>
      </c>
      <c r="R77" s="173" t="s">
        <v>115</v>
      </c>
      <c r="S77" s="173" t="s">
        <v>106</v>
      </c>
    </row>
    <row r="78" spans="1:16" s="14" customFormat="1" ht="13.5" customHeight="1">
      <c r="A78" s="162" t="s">
        <v>212</v>
      </c>
      <c r="B78" s="162" t="s">
        <v>108</v>
      </c>
      <c r="C78" s="162" t="s">
        <v>208</v>
      </c>
      <c r="D78" s="163" t="s">
        <v>213</v>
      </c>
      <c r="E78" s="164" t="s">
        <v>214</v>
      </c>
      <c r="F78" s="162" t="s">
        <v>112</v>
      </c>
      <c r="G78" s="165">
        <v>2</v>
      </c>
      <c r="H78" s="166"/>
      <c r="I78" s="166">
        <f>ROUND(G78*H78,2)</f>
        <v>0</v>
      </c>
      <c r="J78" s="167">
        <v>0</v>
      </c>
      <c r="K78" s="165">
        <f>G78*J78</f>
        <v>0</v>
      </c>
      <c r="L78" s="167">
        <v>0</v>
      </c>
      <c r="M78" s="165">
        <f>G78*L78</f>
        <v>0</v>
      </c>
      <c r="N78" s="168">
        <v>21</v>
      </c>
      <c r="O78" s="169">
        <v>4</v>
      </c>
      <c r="P78" s="14" t="s">
        <v>113</v>
      </c>
    </row>
    <row r="79" spans="2:16" s="135" customFormat="1" ht="12.75" customHeight="1">
      <c r="B79" s="140" t="s">
        <v>62</v>
      </c>
      <c r="D79" s="141" t="s">
        <v>135</v>
      </c>
      <c r="E79" s="141" t="s">
        <v>215</v>
      </c>
      <c r="I79" s="142">
        <f>SUM(I80:I84)</f>
        <v>0</v>
      </c>
      <c r="K79" s="143">
        <f>SUM(K80:K84)</f>
        <v>1.675344</v>
      </c>
      <c r="M79" s="143">
        <f>SUM(M80:M84)</f>
        <v>0</v>
      </c>
      <c r="P79" s="141" t="s">
        <v>106</v>
      </c>
    </row>
    <row r="80" spans="1:16" s="14" customFormat="1" ht="13.5" customHeight="1">
      <c r="A80" s="162" t="s">
        <v>216</v>
      </c>
      <c r="B80" s="162" t="s">
        <v>108</v>
      </c>
      <c r="C80" s="162" t="s">
        <v>109</v>
      </c>
      <c r="D80" s="163" t="s">
        <v>217</v>
      </c>
      <c r="E80" s="164" t="s">
        <v>218</v>
      </c>
      <c r="F80" s="162" t="s">
        <v>112</v>
      </c>
      <c r="G80" s="165">
        <v>960</v>
      </c>
      <c r="H80" s="166"/>
      <c r="I80" s="166">
        <f>ROUND(G80*H80,2)</f>
        <v>0</v>
      </c>
      <c r="J80" s="167">
        <v>0</v>
      </c>
      <c r="K80" s="165">
        <f>G80*J80</f>
        <v>0</v>
      </c>
      <c r="L80" s="167">
        <v>0</v>
      </c>
      <c r="M80" s="165">
        <f>G80*L80</f>
        <v>0</v>
      </c>
      <c r="N80" s="168">
        <v>21</v>
      </c>
      <c r="O80" s="169">
        <v>4</v>
      </c>
      <c r="P80" s="14" t="s">
        <v>113</v>
      </c>
    </row>
    <row r="81" spans="4:19" s="14" customFormat="1" ht="15.75" customHeight="1">
      <c r="D81" s="170"/>
      <c r="E81" s="171" t="s">
        <v>219</v>
      </c>
      <c r="G81" s="172"/>
      <c r="P81" s="170" t="s">
        <v>113</v>
      </c>
      <c r="Q81" s="170" t="s">
        <v>106</v>
      </c>
      <c r="R81" s="170" t="s">
        <v>115</v>
      </c>
      <c r="S81" s="170" t="s">
        <v>105</v>
      </c>
    </row>
    <row r="82" spans="4:19" s="14" customFormat="1" ht="15.75" customHeight="1">
      <c r="D82" s="173"/>
      <c r="E82" s="174" t="s">
        <v>116</v>
      </c>
      <c r="G82" s="175">
        <v>960</v>
      </c>
      <c r="P82" s="173" t="s">
        <v>113</v>
      </c>
      <c r="Q82" s="173" t="s">
        <v>113</v>
      </c>
      <c r="R82" s="173" t="s">
        <v>115</v>
      </c>
      <c r="S82" s="173" t="s">
        <v>106</v>
      </c>
    </row>
    <row r="83" spans="1:16" s="14" customFormat="1" ht="13.5" customHeight="1">
      <c r="A83" s="162" t="s">
        <v>220</v>
      </c>
      <c r="B83" s="162" t="s">
        <v>108</v>
      </c>
      <c r="C83" s="162" t="s">
        <v>109</v>
      </c>
      <c r="D83" s="163" t="s">
        <v>221</v>
      </c>
      <c r="E83" s="164" t="s">
        <v>222</v>
      </c>
      <c r="F83" s="162" t="s">
        <v>112</v>
      </c>
      <c r="G83" s="165">
        <v>3.8</v>
      </c>
      <c r="H83" s="166"/>
      <c r="I83" s="166">
        <f>ROUND(G83*H83,2)</f>
        <v>0</v>
      </c>
      <c r="J83" s="167">
        <v>0.20088</v>
      </c>
      <c r="K83" s="165">
        <f>G83*J83</f>
        <v>0.763344</v>
      </c>
      <c r="L83" s="167">
        <v>0</v>
      </c>
      <c r="M83" s="165">
        <f>G83*L83</f>
        <v>0</v>
      </c>
      <c r="N83" s="168">
        <v>21</v>
      </c>
      <c r="O83" s="169">
        <v>4</v>
      </c>
      <c r="P83" s="14" t="s">
        <v>113</v>
      </c>
    </row>
    <row r="84" spans="1:16" s="14" customFormat="1" ht="13.5" customHeight="1">
      <c r="A84" s="180" t="s">
        <v>223</v>
      </c>
      <c r="B84" s="180" t="s">
        <v>147</v>
      </c>
      <c r="C84" s="180" t="s">
        <v>148</v>
      </c>
      <c r="D84" s="181" t="s">
        <v>224</v>
      </c>
      <c r="E84" s="182" t="s">
        <v>225</v>
      </c>
      <c r="F84" s="180" t="s">
        <v>151</v>
      </c>
      <c r="G84" s="183">
        <v>0.912</v>
      </c>
      <c r="H84" s="184"/>
      <c r="I84" s="184">
        <f>ROUND(G84*H84,2)</f>
        <v>0</v>
      </c>
      <c r="J84" s="185">
        <v>1</v>
      </c>
      <c r="K84" s="183">
        <f>G84*J84</f>
        <v>0.912</v>
      </c>
      <c r="L84" s="185">
        <v>0</v>
      </c>
      <c r="M84" s="183">
        <f>G84*L84</f>
        <v>0</v>
      </c>
      <c r="N84" s="186">
        <v>21</v>
      </c>
      <c r="O84" s="187">
        <v>8</v>
      </c>
      <c r="P84" s="188" t="s">
        <v>113</v>
      </c>
    </row>
    <row r="85" spans="2:16" s="135" customFormat="1" ht="12.75" customHeight="1">
      <c r="B85" s="140" t="s">
        <v>62</v>
      </c>
      <c r="D85" s="141" t="s">
        <v>160</v>
      </c>
      <c r="E85" s="141" t="s">
        <v>226</v>
      </c>
      <c r="I85" s="142">
        <f>SUM(I86:I106)</f>
        <v>0</v>
      </c>
      <c r="K85" s="143">
        <f>SUM(K86:K106)</f>
        <v>3.981435</v>
      </c>
      <c r="M85" s="143">
        <f>SUM(M86:M106)</f>
        <v>40.559999999999995</v>
      </c>
      <c r="P85" s="141" t="s">
        <v>106</v>
      </c>
    </row>
    <row r="86" spans="1:16" s="14" customFormat="1" ht="13.5" customHeight="1">
      <c r="A86" s="162" t="s">
        <v>227</v>
      </c>
      <c r="B86" s="162" t="s">
        <v>108</v>
      </c>
      <c r="C86" s="162" t="s">
        <v>161</v>
      </c>
      <c r="D86" s="163" t="s">
        <v>228</v>
      </c>
      <c r="E86" s="164" t="s">
        <v>229</v>
      </c>
      <c r="F86" s="162" t="s">
        <v>158</v>
      </c>
      <c r="G86" s="165">
        <v>8.3</v>
      </c>
      <c r="H86" s="166"/>
      <c r="I86" s="166">
        <f>ROUND(G86*H86,2)</f>
        <v>0</v>
      </c>
      <c r="J86" s="167">
        <v>0.0003</v>
      </c>
      <c r="K86" s="165">
        <f>G86*J86</f>
        <v>0.00249</v>
      </c>
      <c r="L86" s="167">
        <v>0</v>
      </c>
      <c r="M86" s="165">
        <f>G86*L86</f>
        <v>0</v>
      </c>
      <c r="N86" s="168">
        <v>21</v>
      </c>
      <c r="O86" s="169">
        <v>4</v>
      </c>
      <c r="P86" s="14" t="s">
        <v>113</v>
      </c>
    </row>
    <row r="87" spans="4:19" s="14" customFormat="1" ht="15.75" customHeight="1">
      <c r="D87" s="170"/>
      <c r="E87" s="171" t="s">
        <v>230</v>
      </c>
      <c r="G87" s="172"/>
      <c r="P87" s="170" t="s">
        <v>113</v>
      </c>
      <c r="Q87" s="170" t="s">
        <v>106</v>
      </c>
      <c r="R87" s="170" t="s">
        <v>115</v>
      </c>
      <c r="S87" s="170" t="s">
        <v>105</v>
      </c>
    </row>
    <row r="88" spans="4:19" s="14" customFormat="1" ht="15.75" customHeight="1">
      <c r="D88" s="173"/>
      <c r="E88" s="174" t="s">
        <v>231</v>
      </c>
      <c r="G88" s="175">
        <v>8.3</v>
      </c>
      <c r="P88" s="173" t="s">
        <v>113</v>
      </c>
      <c r="Q88" s="173" t="s">
        <v>113</v>
      </c>
      <c r="R88" s="173" t="s">
        <v>115</v>
      </c>
      <c r="S88" s="173" t="s">
        <v>106</v>
      </c>
    </row>
    <row r="89" spans="1:16" s="14" customFormat="1" ht="13.5" customHeight="1">
      <c r="A89" s="162" t="s">
        <v>232</v>
      </c>
      <c r="B89" s="162" t="s">
        <v>108</v>
      </c>
      <c r="C89" s="162" t="s">
        <v>109</v>
      </c>
      <c r="D89" s="163" t="s">
        <v>233</v>
      </c>
      <c r="E89" s="164" t="s">
        <v>234</v>
      </c>
      <c r="F89" s="162" t="s">
        <v>158</v>
      </c>
      <c r="G89" s="165">
        <v>13.1</v>
      </c>
      <c r="H89" s="166"/>
      <c r="I89" s="166">
        <f>ROUND(G89*H89,2)</f>
        <v>0</v>
      </c>
      <c r="J89" s="167">
        <v>0.13101</v>
      </c>
      <c r="K89" s="165">
        <f>G89*J89</f>
        <v>1.7162309999999998</v>
      </c>
      <c r="L89" s="167">
        <v>0</v>
      </c>
      <c r="M89" s="165">
        <f>G89*L89</f>
        <v>0</v>
      </c>
      <c r="N89" s="168">
        <v>21</v>
      </c>
      <c r="O89" s="169">
        <v>4</v>
      </c>
      <c r="P89" s="14" t="s">
        <v>113</v>
      </c>
    </row>
    <row r="90" spans="1:16" s="14" customFormat="1" ht="13.5" customHeight="1">
      <c r="A90" s="180" t="s">
        <v>235</v>
      </c>
      <c r="B90" s="180" t="s">
        <v>147</v>
      </c>
      <c r="C90" s="180" t="s">
        <v>148</v>
      </c>
      <c r="D90" s="181" t="s">
        <v>236</v>
      </c>
      <c r="E90" s="182" t="s">
        <v>237</v>
      </c>
      <c r="F90" s="180" t="s">
        <v>238</v>
      </c>
      <c r="G90" s="183">
        <v>13.231</v>
      </c>
      <c r="H90" s="184"/>
      <c r="I90" s="184">
        <f>ROUND(G90*H90,2)</f>
        <v>0</v>
      </c>
      <c r="J90" s="185">
        <v>0.015</v>
      </c>
      <c r="K90" s="183">
        <f>G90*J90</f>
        <v>0.198465</v>
      </c>
      <c r="L90" s="185">
        <v>0</v>
      </c>
      <c r="M90" s="183">
        <f>G90*L90</f>
        <v>0</v>
      </c>
      <c r="N90" s="186">
        <v>21</v>
      </c>
      <c r="O90" s="187">
        <v>8</v>
      </c>
      <c r="P90" s="188" t="s">
        <v>113</v>
      </c>
    </row>
    <row r="91" spans="1:16" s="14" customFormat="1" ht="13.5" customHeight="1">
      <c r="A91" s="162" t="s">
        <v>239</v>
      </c>
      <c r="B91" s="162" t="s">
        <v>108</v>
      </c>
      <c r="C91" s="162" t="s">
        <v>240</v>
      </c>
      <c r="D91" s="163" t="s">
        <v>241</v>
      </c>
      <c r="E91" s="164" t="s">
        <v>242</v>
      </c>
      <c r="F91" s="162" t="s">
        <v>112</v>
      </c>
      <c r="G91" s="165">
        <v>96.2</v>
      </c>
      <c r="H91" s="166"/>
      <c r="I91" s="166">
        <f>ROUND(G91*H91,2)</f>
        <v>0</v>
      </c>
      <c r="J91" s="167">
        <v>0</v>
      </c>
      <c r="K91" s="165">
        <f>G91*J91</f>
        <v>0</v>
      </c>
      <c r="L91" s="167">
        <v>0</v>
      </c>
      <c r="M91" s="165">
        <f>G91*L91</f>
        <v>0</v>
      </c>
      <c r="N91" s="168">
        <v>21</v>
      </c>
      <c r="O91" s="169">
        <v>4</v>
      </c>
      <c r="P91" s="14" t="s">
        <v>113</v>
      </c>
    </row>
    <row r="92" spans="4:19" s="14" customFormat="1" ht="15.75" customHeight="1">
      <c r="D92" s="170"/>
      <c r="E92" s="171" t="s">
        <v>184</v>
      </c>
      <c r="G92" s="172"/>
      <c r="P92" s="170" t="s">
        <v>113</v>
      </c>
      <c r="Q92" s="170" t="s">
        <v>106</v>
      </c>
      <c r="R92" s="170" t="s">
        <v>115</v>
      </c>
      <c r="S92" s="170" t="s">
        <v>105</v>
      </c>
    </row>
    <row r="93" spans="4:19" s="14" customFormat="1" ht="15.75" customHeight="1">
      <c r="D93" s="173"/>
      <c r="E93" s="174" t="s">
        <v>185</v>
      </c>
      <c r="G93" s="175">
        <v>96.2</v>
      </c>
      <c r="P93" s="173" t="s">
        <v>113</v>
      </c>
      <c r="Q93" s="173" t="s">
        <v>113</v>
      </c>
      <c r="R93" s="173" t="s">
        <v>115</v>
      </c>
      <c r="S93" s="173" t="s">
        <v>106</v>
      </c>
    </row>
    <row r="94" spans="1:16" s="14" customFormat="1" ht="13.5" customHeight="1">
      <c r="A94" s="162" t="s">
        <v>243</v>
      </c>
      <c r="B94" s="162" t="s">
        <v>108</v>
      </c>
      <c r="C94" s="162" t="s">
        <v>161</v>
      </c>
      <c r="D94" s="163" t="s">
        <v>244</v>
      </c>
      <c r="E94" s="164" t="s">
        <v>245</v>
      </c>
      <c r="F94" s="162" t="s">
        <v>120</v>
      </c>
      <c r="G94" s="165">
        <v>16.9</v>
      </c>
      <c r="H94" s="166"/>
      <c r="I94" s="166">
        <f>ROUND(G94*H94,2)</f>
        <v>0</v>
      </c>
      <c r="J94" s="167">
        <v>0.12171</v>
      </c>
      <c r="K94" s="165">
        <f>G94*J94</f>
        <v>2.0568989999999996</v>
      </c>
      <c r="L94" s="167">
        <v>2.4</v>
      </c>
      <c r="M94" s="165">
        <f>G94*L94</f>
        <v>40.559999999999995</v>
      </c>
      <c r="N94" s="168">
        <v>21</v>
      </c>
      <c r="O94" s="169">
        <v>4</v>
      </c>
      <c r="P94" s="14" t="s">
        <v>113</v>
      </c>
    </row>
    <row r="95" spans="4:19" s="14" customFormat="1" ht="15.75" customHeight="1">
      <c r="D95" s="170"/>
      <c r="E95" s="171" t="s">
        <v>246</v>
      </c>
      <c r="G95" s="172"/>
      <c r="P95" s="170" t="s">
        <v>113</v>
      </c>
      <c r="Q95" s="170" t="s">
        <v>106</v>
      </c>
      <c r="R95" s="170" t="s">
        <v>115</v>
      </c>
      <c r="S95" s="170" t="s">
        <v>105</v>
      </c>
    </row>
    <row r="96" spans="4:19" s="14" customFormat="1" ht="15.75" customHeight="1">
      <c r="D96" s="173"/>
      <c r="E96" s="174" t="s">
        <v>247</v>
      </c>
      <c r="G96" s="175">
        <v>15.8</v>
      </c>
      <c r="P96" s="173" t="s">
        <v>113</v>
      </c>
      <c r="Q96" s="173" t="s">
        <v>113</v>
      </c>
      <c r="R96" s="173" t="s">
        <v>115</v>
      </c>
      <c r="S96" s="173" t="s">
        <v>105</v>
      </c>
    </row>
    <row r="97" spans="4:19" s="14" customFormat="1" ht="15.75" customHeight="1">
      <c r="D97" s="170"/>
      <c r="E97" s="171" t="s">
        <v>248</v>
      </c>
      <c r="G97" s="179"/>
      <c r="P97" s="170" t="s">
        <v>113</v>
      </c>
      <c r="Q97" s="170" t="s">
        <v>106</v>
      </c>
      <c r="R97" s="170" t="s">
        <v>115</v>
      </c>
      <c r="S97" s="170" t="s">
        <v>105</v>
      </c>
    </row>
    <row r="98" spans="4:19" s="14" customFormat="1" ht="15.75" customHeight="1">
      <c r="D98" s="173"/>
      <c r="E98" s="174" t="s">
        <v>249</v>
      </c>
      <c r="G98" s="175">
        <v>1.1</v>
      </c>
      <c r="P98" s="173" t="s">
        <v>113</v>
      </c>
      <c r="Q98" s="173" t="s">
        <v>113</v>
      </c>
      <c r="R98" s="173" t="s">
        <v>115</v>
      </c>
      <c r="S98" s="173" t="s">
        <v>105</v>
      </c>
    </row>
    <row r="99" spans="4:19" s="14" customFormat="1" ht="15.75" customHeight="1">
      <c r="D99" s="176"/>
      <c r="E99" s="177" t="s">
        <v>124</v>
      </c>
      <c r="G99" s="178">
        <v>16.9</v>
      </c>
      <c r="P99" s="176" t="s">
        <v>113</v>
      </c>
      <c r="Q99" s="176" t="s">
        <v>125</v>
      </c>
      <c r="R99" s="176" t="s">
        <v>115</v>
      </c>
      <c r="S99" s="176" t="s">
        <v>106</v>
      </c>
    </row>
    <row r="100" spans="1:16" s="14" customFormat="1" ht="24" customHeight="1">
      <c r="A100" s="162" t="s">
        <v>250</v>
      </c>
      <c r="B100" s="162" t="s">
        <v>108</v>
      </c>
      <c r="C100" s="162" t="s">
        <v>161</v>
      </c>
      <c r="D100" s="163" t="s">
        <v>251</v>
      </c>
      <c r="E100" s="164" t="s">
        <v>252</v>
      </c>
      <c r="F100" s="162" t="s">
        <v>158</v>
      </c>
      <c r="G100" s="165">
        <v>105</v>
      </c>
      <c r="H100" s="166"/>
      <c r="I100" s="166">
        <f>ROUND(G100*H100,2)</f>
        <v>0</v>
      </c>
      <c r="J100" s="167">
        <v>7E-05</v>
      </c>
      <c r="K100" s="165">
        <f>G100*J100</f>
        <v>0.00735</v>
      </c>
      <c r="L100" s="167">
        <v>0</v>
      </c>
      <c r="M100" s="165">
        <f>G100*L100</f>
        <v>0</v>
      </c>
      <c r="N100" s="168">
        <v>21</v>
      </c>
      <c r="O100" s="169">
        <v>4</v>
      </c>
      <c r="P100" s="14" t="s">
        <v>113</v>
      </c>
    </row>
    <row r="101" spans="4:19" s="14" customFormat="1" ht="15.75" customHeight="1">
      <c r="D101" s="170"/>
      <c r="E101" s="171" t="s">
        <v>253</v>
      </c>
      <c r="G101" s="172"/>
      <c r="P101" s="170" t="s">
        <v>113</v>
      </c>
      <c r="Q101" s="170" t="s">
        <v>106</v>
      </c>
      <c r="R101" s="170" t="s">
        <v>115</v>
      </c>
      <c r="S101" s="170" t="s">
        <v>105</v>
      </c>
    </row>
    <row r="102" spans="4:19" s="14" customFormat="1" ht="15.75" customHeight="1">
      <c r="D102" s="173"/>
      <c r="E102" s="174" t="s">
        <v>254</v>
      </c>
      <c r="G102" s="175">
        <v>105</v>
      </c>
      <c r="P102" s="173" t="s">
        <v>113</v>
      </c>
      <c r="Q102" s="173" t="s">
        <v>113</v>
      </c>
      <c r="R102" s="173" t="s">
        <v>115</v>
      </c>
      <c r="S102" s="173" t="s">
        <v>106</v>
      </c>
    </row>
    <row r="103" spans="1:16" s="14" customFormat="1" ht="13.5" customHeight="1">
      <c r="A103" s="162" t="s">
        <v>255</v>
      </c>
      <c r="B103" s="162" t="s">
        <v>108</v>
      </c>
      <c r="C103" s="162" t="s">
        <v>161</v>
      </c>
      <c r="D103" s="163" t="s">
        <v>256</v>
      </c>
      <c r="E103" s="164" t="s">
        <v>257</v>
      </c>
      <c r="F103" s="162" t="s">
        <v>151</v>
      </c>
      <c r="G103" s="165">
        <v>424.56</v>
      </c>
      <c r="H103" s="166"/>
      <c r="I103" s="166">
        <f>ROUND(G103*H103,2)</f>
        <v>0</v>
      </c>
      <c r="J103" s="167">
        <v>0</v>
      </c>
      <c r="K103" s="165">
        <f>G103*J103</f>
        <v>0</v>
      </c>
      <c r="L103" s="167">
        <v>0</v>
      </c>
      <c r="M103" s="165">
        <f>G103*L103</f>
        <v>0</v>
      </c>
      <c r="N103" s="168">
        <v>21</v>
      </c>
      <c r="O103" s="169">
        <v>4</v>
      </c>
      <c r="P103" s="14" t="s">
        <v>113</v>
      </c>
    </row>
    <row r="104" spans="1:16" s="14" customFormat="1" ht="13.5" customHeight="1">
      <c r="A104" s="162" t="s">
        <v>258</v>
      </c>
      <c r="B104" s="162" t="s">
        <v>108</v>
      </c>
      <c r="C104" s="162" t="s">
        <v>161</v>
      </c>
      <c r="D104" s="163" t="s">
        <v>259</v>
      </c>
      <c r="E104" s="164" t="s">
        <v>260</v>
      </c>
      <c r="F104" s="162" t="s">
        <v>151</v>
      </c>
      <c r="G104" s="165">
        <v>424.56</v>
      </c>
      <c r="H104" s="166"/>
      <c r="I104" s="166">
        <f>ROUND(G104*H104,2)</f>
        <v>0</v>
      </c>
      <c r="J104" s="167">
        <v>0</v>
      </c>
      <c r="K104" s="165">
        <f>G104*J104</f>
        <v>0</v>
      </c>
      <c r="L104" s="167">
        <v>0</v>
      </c>
      <c r="M104" s="165">
        <f>G104*L104</f>
        <v>0</v>
      </c>
      <c r="N104" s="168">
        <v>21</v>
      </c>
      <c r="O104" s="169">
        <v>4</v>
      </c>
      <c r="P104" s="14" t="s">
        <v>113</v>
      </c>
    </row>
    <row r="105" spans="1:16" s="14" customFormat="1" ht="13.5" customHeight="1">
      <c r="A105" s="162" t="s">
        <v>261</v>
      </c>
      <c r="B105" s="162" t="s">
        <v>108</v>
      </c>
      <c r="C105" s="162" t="s">
        <v>161</v>
      </c>
      <c r="D105" s="163" t="s">
        <v>262</v>
      </c>
      <c r="E105" s="164" t="s">
        <v>263</v>
      </c>
      <c r="F105" s="162" t="s">
        <v>151</v>
      </c>
      <c r="G105" s="165">
        <v>3821.04</v>
      </c>
      <c r="H105" s="166"/>
      <c r="I105" s="166">
        <f>ROUND(G105*H105,2)</f>
        <v>0</v>
      </c>
      <c r="J105" s="167">
        <v>0</v>
      </c>
      <c r="K105" s="165">
        <f>G105*J105</f>
        <v>0</v>
      </c>
      <c r="L105" s="167">
        <v>0</v>
      </c>
      <c r="M105" s="165">
        <f>G105*L105</f>
        <v>0</v>
      </c>
      <c r="N105" s="168">
        <v>21</v>
      </c>
      <c r="O105" s="169">
        <v>4</v>
      </c>
      <c r="P105" s="14" t="s">
        <v>113</v>
      </c>
    </row>
    <row r="106" spans="1:16" s="14" customFormat="1" ht="13.5" customHeight="1">
      <c r="A106" s="162" t="s">
        <v>264</v>
      </c>
      <c r="B106" s="162" t="s">
        <v>108</v>
      </c>
      <c r="C106" s="162" t="s">
        <v>136</v>
      </c>
      <c r="D106" s="163" t="s">
        <v>265</v>
      </c>
      <c r="E106" s="164" t="s">
        <v>266</v>
      </c>
      <c r="F106" s="162" t="s">
        <v>151</v>
      </c>
      <c r="G106" s="165">
        <v>424.56</v>
      </c>
      <c r="H106" s="166"/>
      <c r="I106" s="166">
        <f>ROUND(G106*H106,2)</f>
        <v>0</v>
      </c>
      <c r="J106" s="167">
        <v>0</v>
      </c>
      <c r="K106" s="165">
        <f>G106*J106</f>
        <v>0</v>
      </c>
      <c r="L106" s="167">
        <v>0</v>
      </c>
      <c r="M106" s="165">
        <f>G106*L106</f>
        <v>0</v>
      </c>
      <c r="N106" s="168">
        <v>21</v>
      </c>
      <c r="O106" s="169">
        <v>4</v>
      </c>
      <c r="P106" s="14" t="s">
        <v>113</v>
      </c>
    </row>
    <row r="107" spans="2:16" s="135" customFormat="1" ht="12.75" customHeight="1">
      <c r="B107" s="140" t="s">
        <v>62</v>
      </c>
      <c r="D107" s="141" t="s">
        <v>267</v>
      </c>
      <c r="E107" s="141" t="s">
        <v>268</v>
      </c>
      <c r="I107" s="142">
        <f>I108</f>
        <v>0</v>
      </c>
      <c r="K107" s="143">
        <f>K108</f>
        <v>0</v>
      </c>
      <c r="M107" s="143">
        <f>M108</f>
        <v>0</v>
      </c>
      <c r="P107" s="141" t="s">
        <v>106</v>
      </c>
    </row>
    <row r="108" spans="1:16" s="14" customFormat="1" ht="24" customHeight="1">
      <c r="A108" s="162" t="s">
        <v>269</v>
      </c>
      <c r="B108" s="162" t="s">
        <v>108</v>
      </c>
      <c r="C108" s="162" t="s">
        <v>161</v>
      </c>
      <c r="D108" s="163" t="s">
        <v>270</v>
      </c>
      <c r="E108" s="164" t="s">
        <v>271</v>
      </c>
      <c r="F108" s="162" t="s">
        <v>151</v>
      </c>
      <c r="G108" s="165">
        <v>55.222</v>
      </c>
      <c r="H108" s="166"/>
      <c r="I108" s="166">
        <f>ROUND(G108*H108,2)</f>
        <v>0</v>
      </c>
      <c r="J108" s="167">
        <v>0</v>
      </c>
      <c r="K108" s="165">
        <f>G108*J108</f>
        <v>0</v>
      </c>
      <c r="L108" s="167">
        <v>0</v>
      </c>
      <c r="M108" s="165">
        <f>G108*L108</f>
        <v>0</v>
      </c>
      <c r="N108" s="168">
        <v>21</v>
      </c>
      <c r="O108" s="169">
        <v>4</v>
      </c>
      <c r="P108" s="14" t="s">
        <v>113</v>
      </c>
    </row>
    <row r="109" spans="2:16" s="135" customFormat="1" ht="12.75" customHeight="1">
      <c r="B109" s="136" t="s">
        <v>62</v>
      </c>
      <c r="D109" s="137" t="s">
        <v>49</v>
      </c>
      <c r="E109" s="137" t="s">
        <v>272</v>
      </c>
      <c r="I109" s="138">
        <f>I110+I125</f>
        <v>0</v>
      </c>
      <c r="K109" s="139">
        <f>K110+K125</f>
        <v>0.5382839</v>
      </c>
      <c r="M109" s="139">
        <f>M110+M125</f>
        <v>0</v>
      </c>
      <c r="P109" s="137" t="s">
        <v>105</v>
      </c>
    </row>
    <row r="110" spans="2:16" s="135" customFormat="1" ht="12.75" customHeight="1">
      <c r="B110" s="140" t="s">
        <v>62</v>
      </c>
      <c r="D110" s="141" t="s">
        <v>273</v>
      </c>
      <c r="E110" s="141" t="s">
        <v>274</v>
      </c>
      <c r="I110" s="142">
        <f>SUM(I111:I124)</f>
        <v>0</v>
      </c>
      <c r="K110" s="143">
        <f>SUM(K111:K124)</f>
        <v>0.5382839</v>
      </c>
      <c r="M110" s="143">
        <f>SUM(M111:M124)</f>
        <v>0</v>
      </c>
      <c r="P110" s="141" t="s">
        <v>106</v>
      </c>
    </row>
    <row r="111" spans="1:16" s="14" customFormat="1" ht="13.5" customHeight="1">
      <c r="A111" s="162" t="s">
        <v>275</v>
      </c>
      <c r="B111" s="162" t="s">
        <v>108</v>
      </c>
      <c r="C111" s="162" t="s">
        <v>273</v>
      </c>
      <c r="D111" s="163" t="s">
        <v>276</v>
      </c>
      <c r="E111" s="164" t="s">
        <v>277</v>
      </c>
      <c r="F111" s="162" t="s">
        <v>112</v>
      </c>
      <c r="G111" s="165">
        <v>47.7</v>
      </c>
      <c r="H111" s="166"/>
      <c r="I111" s="166">
        <f>ROUND(G111*H111,2)</f>
        <v>0</v>
      </c>
      <c r="J111" s="167">
        <v>0.00017</v>
      </c>
      <c r="K111" s="165">
        <f>G111*J111</f>
        <v>0.008109000000000002</v>
      </c>
      <c r="L111" s="167">
        <v>0</v>
      </c>
      <c r="M111" s="165">
        <f>G111*L111</f>
        <v>0</v>
      </c>
      <c r="N111" s="168">
        <v>21</v>
      </c>
      <c r="O111" s="169">
        <v>16</v>
      </c>
      <c r="P111" s="14" t="s">
        <v>113</v>
      </c>
    </row>
    <row r="112" spans="4:19" s="14" customFormat="1" ht="15.75" customHeight="1">
      <c r="D112" s="170"/>
      <c r="E112" s="171" t="s">
        <v>278</v>
      </c>
      <c r="G112" s="172"/>
      <c r="P112" s="170" t="s">
        <v>113</v>
      </c>
      <c r="Q112" s="170" t="s">
        <v>106</v>
      </c>
      <c r="R112" s="170" t="s">
        <v>115</v>
      </c>
      <c r="S112" s="170" t="s">
        <v>105</v>
      </c>
    </row>
    <row r="113" spans="4:19" s="14" customFormat="1" ht="15.75" customHeight="1">
      <c r="D113" s="173"/>
      <c r="E113" s="174" t="s">
        <v>279</v>
      </c>
      <c r="G113" s="175">
        <v>28.2</v>
      </c>
      <c r="P113" s="173" t="s">
        <v>113</v>
      </c>
      <c r="Q113" s="173" t="s">
        <v>113</v>
      </c>
      <c r="R113" s="173" t="s">
        <v>115</v>
      </c>
      <c r="S113" s="173" t="s">
        <v>105</v>
      </c>
    </row>
    <row r="114" spans="4:19" s="14" customFormat="1" ht="15.75" customHeight="1">
      <c r="D114" s="170"/>
      <c r="E114" s="171" t="s">
        <v>280</v>
      </c>
      <c r="G114" s="179"/>
      <c r="P114" s="170" t="s">
        <v>113</v>
      </c>
      <c r="Q114" s="170" t="s">
        <v>106</v>
      </c>
      <c r="R114" s="170" t="s">
        <v>115</v>
      </c>
      <c r="S114" s="170" t="s">
        <v>105</v>
      </c>
    </row>
    <row r="115" spans="4:19" s="14" customFormat="1" ht="15.75" customHeight="1">
      <c r="D115" s="173"/>
      <c r="E115" s="174" t="s">
        <v>281</v>
      </c>
      <c r="G115" s="175">
        <v>19.5</v>
      </c>
      <c r="P115" s="173" t="s">
        <v>113</v>
      </c>
      <c r="Q115" s="173" t="s">
        <v>113</v>
      </c>
      <c r="R115" s="173" t="s">
        <v>115</v>
      </c>
      <c r="S115" s="173" t="s">
        <v>105</v>
      </c>
    </row>
    <row r="116" spans="4:19" s="14" customFormat="1" ht="15.75" customHeight="1">
      <c r="D116" s="176"/>
      <c r="E116" s="177" t="s">
        <v>124</v>
      </c>
      <c r="G116" s="178">
        <v>47.7</v>
      </c>
      <c r="P116" s="176" t="s">
        <v>113</v>
      </c>
      <c r="Q116" s="176" t="s">
        <v>125</v>
      </c>
      <c r="R116" s="176" t="s">
        <v>115</v>
      </c>
      <c r="S116" s="176" t="s">
        <v>106</v>
      </c>
    </row>
    <row r="117" spans="1:16" s="14" customFormat="1" ht="13.5" customHeight="1">
      <c r="A117" s="180" t="s">
        <v>282</v>
      </c>
      <c r="B117" s="180" t="s">
        <v>147</v>
      </c>
      <c r="C117" s="180" t="s">
        <v>148</v>
      </c>
      <c r="D117" s="181" t="s">
        <v>283</v>
      </c>
      <c r="E117" s="182" t="s">
        <v>284</v>
      </c>
      <c r="F117" s="180" t="s">
        <v>151</v>
      </c>
      <c r="G117" s="183">
        <v>0.191</v>
      </c>
      <c r="H117" s="184"/>
      <c r="I117" s="184">
        <f aca="true" t="shared" si="0" ref="I117:I124">ROUND(G117*H117,2)</f>
        <v>0</v>
      </c>
      <c r="J117" s="185">
        <v>1</v>
      </c>
      <c r="K117" s="183">
        <f aca="true" t="shared" si="1" ref="K117:K124">G117*J117</f>
        <v>0.191</v>
      </c>
      <c r="L117" s="185">
        <v>0</v>
      </c>
      <c r="M117" s="183">
        <f aca="true" t="shared" si="2" ref="M117:M124">G117*L117</f>
        <v>0</v>
      </c>
      <c r="N117" s="186">
        <v>21</v>
      </c>
      <c r="O117" s="187">
        <v>32</v>
      </c>
      <c r="P117" s="188" t="s">
        <v>113</v>
      </c>
    </row>
    <row r="118" spans="1:16" s="14" customFormat="1" ht="13.5" customHeight="1">
      <c r="A118" s="162" t="s">
        <v>285</v>
      </c>
      <c r="B118" s="162" t="s">
        <v>108</v>
      </c>
      <c r="C118" s="162" t="s">
        <v>273</v>
      </c>
      <c r="D118" s="163" t="s">
        <v>286</v>
      </c>
      <c r="E118" s="164" t="s">
        <v>287</v>
      </c>
      <c r="F118" s="162" t="s">
        <v>112</v>
      </c>
      <c r="G118" s="165">
        <v>19.5</v>
      </c>
      <c r="H118" s="166"/>
      <c r="I118" s="166">
        <f t="shared" si="0"/>
        <v>0</v>
      </c>
      <c r="J118" s="167">
        <v>0.00017</v>
      </c>
      <c r="K118" s="165">
        <f t="shared" si="1"/>
        <v>0.0033150000000000002</v>
      </c>
      <c r="L118" s="167">
        <v>0</v>
      </c>
      <c r="M118" s="165">
        <f t="shared" si="2"/>
        <v>0</v>
      </c>
      <c r="N118" s="168">
        <v>21</v>
      </c>
      <c r="O118" s="169">
        <v>16</v>
      </c>
      <c r="P118" s="14" t="s">
        <v>113</v>
      </c>
    </row>
    <row r="119" spans="1:16" s="14" customFormat="1" ht="13.5" customHeight="1">
      <c r="A119" s="180" t="s">
        <v>288</v>
      </c>
      <c r="B119" s="180" t="s">
        <v>147</v>
      </c>
      <c r="C119" s="180" t="s">
        <v>148</v>
      </c>
      <c r="D119" s="181" t="s">
        <v>289</v>
      </c>
      <c r="E119" s="182" t="s">
        <v>290</v>
      </c>
      <c r="F119" s="180" t="s">
        <v>151</v>
      </c>
      <c r="G119" s="183">
        <v>0.021</v>
      </c>
      <c r="H119" s="184"/>
      <c r="I119" s="184">
        <f t="shared" si="0"/>
        <v>0</v>
      </c>
      <c r="J119" s="185">
        <v>1</v>
      </c>
      <c r="K119" s="183">
        <f t="shared" si="1"/>
        <v>0.021</v>
      </c>
      <c r="L119" s="185">
        <v>0</v>
      </c>
      <c r="M119" s="183">
        <f t="shared" si="2"/>
        <v>0</v>
      </c>
      <c r="N119" s="186">
        <v>21</v>
      </c>
      <c r="O119" s="187">
        <v>32</v>
      </c>
      <c r="P119" s="188" t="s">
        <v>113</v>
      </c>
    </row>
    <row r="120" spans="1:16" s="14" customFormat="1" ht="13.5" customHeight="1">
      <c r="A120" s="162" t="s">
        <v>291</v>
      </c>
      <c r="B120" s="162" t="s">
        <v>108</v>
      </c>
      <c r="C120" s="162" t="s">
        <v>273</v>
      </c>
      <c r="D120" s="163" t="s">
        <v>292</v>
      </c>
      <c r="E120" s="164" t="s">
        <v>293</v>
      </c>
      <c r="F120" s="162" t="s">
        <v>112</v>
      </c>
      <c r="G120" s="165">
        <v>56.4</v>
      </c>
      <c r="H120" s="166"/>
      <c r="I120" s="166">
        <f t="shared" si="0"/>
        <v>0</v>
      </c>
      <c r="J120" s="167">
        <v>0.00057</v>
      </c>
      <c r="K120" s="165">
        <f t="shared" si="1"/>
        <v>0.032147999999999996</v>
      </c>
      <c r="L120" s="167">
        <v>0</v>
      </c>
      <c r="M120" s="165">
        <f t="shared" si="2"/>
        <v>0</v>
      </c>
      <c r="N120" s="168">
        <v>21</v>
      </c>
      <c r="O120" s="169">
        <v>16</v>
      </c>
      <c r="P120" s="14" t="s">
        <v>113</v>
      </c>
    </row>
    <row r="121" spans="1:16" s="14" customFormat="1" ht="13.5" customHeight="1">
      <c r="A121" s="180" t="s">
        <v>294</v>
      </c>
      <c r="B121" s="180" t="s">
        <v>147</v>
      </c>
      <c r="C121" s="180" t="s">
        <v>148</v>
      </c>
      <c r="D121" s="181" t="s">
        <v>295</v>
      </c>
      <c r="E121" s="182" t="s">
        <v>296</v>
      </c>
      <c r="F121" s="180" t="s">
        <v>112</v>
      </c>
      <c r="G121" s="183">
        <v>67.68</v>
      </c>
      <c r="H121" s="184"/>
      <c r="I121" s="184">
        <f t="shared" si="0"/>
        <v>0</v>
      </c>
      <c r="J121" s="185">
        <v>0.00388</v>
      </c>
      <c r="K121" s="183">
        <f t="shared" si="1"/>
        <v>0.26259840000000007</v>
      </c>
      <c r="L121" s="185">
        <v>0</v>
      </c>
      <c r="M121" s="183">
        <f t="shared" si="2"/>
        <v>0</v>
      </c>
      <c r="N121" s="186">
        <v>21</v>
      </c>
      <c r="O121" s="187">
        <v>32</v>
      </c>
      <c r="P121" s="188" t="s">
        <v>113</v>
      </c>
    </row>
    <row r="122" spans="1:16" s="14" customFormat="1" ht="13.5" customHeight="1">
      <c r="A122" s="162" t="s">
        <v>297</v>
      </c>
      <c r="B122" s="162" t="s">
        <v>108</v>
      </c>
      <c r="C122" s="162" t="s">
        <v>273</v>
      </c>
      <c r="D122" s="163" t="s">
        <v>298</v>
      </c>
      <c r="E122" s="164" t="s">
        <v>299</v>
      </c>
      <c r="F122" s="162" t="s">
        <v>112</v>
      </c>
      <c r="G122" s="165">
        <v>37.95</v>
      </c>
      <c r="H122" s="166"/>
      <c r="I122" s="166">
        <f t="shared" si="0"/>
        <v>0</v>
      </c>
      <c r="J122" s="167">
        <v>0.00017</v>
      </c>
      <c r="K122" s="165">
        <f t="shared" si="1"/>
        <v>0.006451500000000001</v>
      </c>
      <c r="L122" s="167">
        <v>0</v>
      </c>
      <c r="M122" s="165">
        <f t="shared" si="2"/>
        <v>0</v>
      </c>
      <c r="N122" s="168">
        <v>21</v>
      </c>
      <c r="O122" s="169">
        <v>16</v>
      </c>
      <c r="P122" s="14" t="s">
        <v>113</v>
      </c>
    </row>
    <row r="123" spans="1:16" s="14" customFormat="1" ht="13.5" customHeight="1">
      <c r="A123" s="180" t="s">
        <v>300</v>
      </c>
      <c r="B123" s="180" t="s">
        <v>147</v>
      </c>
      <c r="C123" s="180" t="s">
        <v>148</v>
      </c>
      <c r="D123" s="181" t="s">
        <v>301</v>
      </c>
      <c r="E123" s="182" t="s">
        <v>302</v>
      </c>
      <c r="F123" s="180" t="s">
        <v>112</v>
      </c>
      <c r="G123" s="183">
        <v>45.54</v>
      </c>
      <c r="H123" s="184"/>
      <c r="I123" s="184">
        <f t="shared" si="0"/>
        <v>0</v>
      </c>
      <c r="J123" s="185">
        <v>0.0003</v>
      </c>
      <c r="K123" s="183">
        <f t="shared" si="1"/>
        <v>0.013661999999999999</v>
      </c>
      <c r="L123" s="185">
        <v>0</v>
      </c>
      <c r="M123" s="183">
        <f t="shared" si="2"/>
        <v>0</v>
      </c>
      <c r="N123" s="186">
        <v>21</v>
      </c>
      <c r="O123" s="187">
        <v>32</v>
      </c>
      <c r="P123" s="188" t="s">
        <v>113</v>
      </c>
    </row>
    <row r="124" spans="1:16" s="14" customFormat="1" ht="13.5" customHeight="1">
      <c r="A124" s="162" t="s">
        <v>303</v>
      </c>
      <c r="B124" s="162" t="s">
        <v>108</v>
      </c>
      <c r="C124" s="162" t="s">
        <v>273</v>
      </c>
      <c r="D124" s="163" t="s">
        <v>304</v>
      </c>
      <c r="E124" s="164" t="s">
        <v>305</v>
      </c>
      <c r="F124" s="162" t="s">
        <v>45</v>
      </c>
      <c r="G124" s="165">
        <v>252.715</v>
      </c>
      <c r="H124" s="166"/>
      <c r="I124" s="166">
        <f t="shared" si="0"/>
        <v>0</v>
      </c>
      <c r="J124" s="167">
        <v>0</v>
      </c>
      <c r="K124" s="165">
        <f t="shared" si="1"/>
        <v>0</v>
      </c>
      <c r="L124" s="167">
        <v>0</v>
      </c>
      <c r="M124" s="165">
        <f t="shared" si="2"/>
        <v>0</v>
      </c>
      <c r="N124" s="168">
        <v>21</v>
      </c>
      <c r="O124" s="169">
        <v>16</v>
      </c>
      <c r="P124" s="14" t="s">
        <v>113</v>
      </c>
    </row>
    <row r="125" spans="2:16" s="135" customFormat="1" ht="12.75" customHeight="1">
      <c r="B125" s="140" t="s">
        <v>62</v>
      </c>
      <c r="D125" s="141" t="s">
        <v>306</v>
      </c>
      <c r="E125" s="141" t="s">
        <v>307</v>
      </c>
      <c r="I125" s="142">
        <f>SUM(I126:I134)</f>
        <v>0</v>
      </c>
      <c r="K125" s="143">
        <f>SUM(K126:K134)</f>
        <v>0</v>
      </c>
      <c r="M125" s="143">
        <f>SUM(M126:M134)</f>
        <v>0</v>
      </c>
      <c r="P125" s="141" t="s">
        <v>106</v>
      </c>
    </row>
    <row r="126" spans="1:16" s="14" customFormat="1" ht="24" customHeight="1">
      <c r="A126" s="162" t="s">
        <v>308</v>
      </c>
      <c r="B126" s="162" t="s">
        <v>108</v>
      </c>
      <c r="C126" s="162" t="s">
        <v>136</v>
      </c>
      <c r="D126" s="163" t="s">
        <v>309</v>
      </c>
      <c r="E126" s="164" t="s">
        <v>310</v>
      </c>
      <c r="F126" s="162" t="s">
        <v>112</v>
      </c>
      <c r="G126" s="165">
        <v>163.3</v>
      </c>
      <c r="H126" s="166"/>
      <c r="I126" s="166">
        <f>ROUND(G126*H126,2)</f>
        <v>0</v>
      </c>
      <c r="J126" s="167">
        <v>0</v>
      </c>
      <c r="K126" s="165">
        <f>G126*J126</f>
        <v>0</v>
      </c>
      <c r="L126" s="167">
        <v>0</v>
      </c>
      <c r="M126" s="165">
        <f>G126*L126</f>
        <v>0</v>
      </c>
      <c r="N126" s="168">
        <v>21</v>
      </c>
      <c r="O126" s="169">
        <v>16</v>
      </c>
      <c r="P126" s="14" t="s">
        <v>113</v>
      </c>
    </row>
    <row r="127" spans="1:16" s="14" customFormat="1" ht="24" customHeight="1">
      <c r="A127" s="162" t="s">
        <v>311</v>
      </c>
      <c r="B127" s="162" t="s">
        <v>108</v>
      </c>
      <c r="C127" s="162" t="s">
        <v>136</v>
      </c>
      <c r="D127" s="163" t="s">
        <v>312</v>
      </c>
      <c r="E127" s="164" t="s">
        <v>313</v>
      </c>
      <c r="F127" s="162" t="s">
        <v>112</v>
      </c>
      <c r="G127" s="165">
        <v>565.4</v>
      </c>
      <c r="H127" s="166"/>
      <c r="I127" s="166">
        <f>ROUND(G127*H127,2)</f>
        <v>0</v>
      </c>
      <c r="J127" s="167">
        <v>0</v>
      </c>
      <c r="K127" s="165">
        <f>G127*J127</f>
        <v>0</v>
      </c>
      <c r="L127" s="167">
        <v>0</v>
      </c>
      <c r="M127" s="165">
        <f>G127*L127</f>
        <v>0</v>
      </c>
      <c r="N127" s="168">
        <v>21</v>
      </c>
      <c r="O127" s="169">
        <v>16</v>
      </c>
      <c r="P127" s="14" t="s">
        <v>113</v>
      </c>
    </row>
    <row r="128" spans="1:16" s="14" customFormat="1" ht="13.5" customHeight="1">
      <c r="A128" s="162" t="s">
        <v>314</v>
      </c>
      <c r="B128" s="162" t="s">
        <v>108</v>
      </c>
      <c r="C128" s="162" t="s">
        <v>136</v>
      </c>
      <c r="D128" s="163" t="s">
        <v>315</v>
      </c>
      <c r="E128" s="164" t="s">
        <v>316</v>
      </c>
      <c r="F128" s="162" t="s">
        <v>112</v>
      </c>
      <c r="G128" s="165">
        <v>165.8</v>
      </c>
      <c r="H128" s="166"/>
      <c r="I128" s="166">
        <f>ROUND(G128*H128,2)</f>
        <v>0</v>
      </c>
      <c r="J128" s="167">
        <v>0</v>
      </c>
      <c r="K128" s="165">
        <f>G128*J128</f>
        <v>0</v>
      </c>
      <c r="L128" s="167">
        <v>0</v>
      </c>
      <c r="M128" s="165">
        <f>G128*L128</f>
        <v>0</v>
      </c>
      <c r="N128" s="168">
        <v>21</v>
      </c>
      <c r="O128" s="169">
        <v>16</v>
      </c>
      <c r="P128" s="14" t="s">
        <v>113</v>
      </c>
    </row>
    <row r="129" spans="1:16" s="14" customFormat="1" ht="24" customHeight="1">
      <c r="A129" s="162" t="s">
        <v>317</v>
      </c>
      <c r="B129" s="162" t="s">
        <v>108</v>
      </c>
      <c r="C129" s="162" t="s">
        <v>136</v>
      </c>
      <c r="D129" s="163" t="s">
        <v>318</v>
      </c>
      <c r="E129" s="164" t="s">
        <v>319</v>
      </c>
      <c r="F129" s="162" t="s">
        <v>112</v>
      </c>
      <c r="G129" s="165">
        <v>156</v>
      </c>
      <c r="H129" s="166"/>
      <c r="I129" s="166">
        <f>ROUND(G129*H129,2)</f>
        <v>0</v>
      </c>
      <c r="J129" s="167">
        <v>0</v>
      </c>
      <c r="K129" s="165">
        <f>G129*J129</f>
        <v>0</v>
      </c>
      <c r="L129" s="167">
        <v>0</v>
      </c>
      <c r="M129" s="165">
        <f>G129*L129</f>
        <v>0</v>
      </c>
      <c r="N129" s="168">
        <v>21</v>
      </c>
      <c r="O129" s="169">
        <v>16</v>
      </c>
      <c r="P129" s="14" t="s">
        <v>113</v>
      </c>
    </row>
    <row r="130" spans="4:19" s="14" customFormat="1" ht="15.75" customHeight="1">
      <c r="D130" s="170"/>
      <c r="E130" s="171" t="s">
        <v>320</v>
      </c>
      <c r="G130" s="172"/>
      <c r="P130" s="170" t="s">
        <v>113</v>
      </c>
      <c r="Q130" s="170" t="s">
        <v>106</v>
      </c>
      <c r="R130" s="170" t="s">
        <v>115</v>
      </c>
      <c r="S130" s="170" t="s">
        <v>105</v>
      </c>
    </row>
    <row r="131" spans="4:19" s="14" customFormat="1" ht="15.75" customHeight="1">
      <c r="D131" s="173"/>
      <c r="E131" s="174" t="s">
        <v>321</v>
      </c>
      <c r="G131" s="175">
        <v>156</v>
      </c>
      <c r="P131" s="173" t="s">
        <v>113</v>
      </c>
      <c r="Q131" s="173" t="s">
        <v>113</v>
      </c>
      <c r="R131" s="173" t="s">
        <v>115</v>
      </c>
      <c r="S131" s="173" t="s">
        <v>106</v>
      </c>
    </row>
    <row r="132" spans="1:16" s="14" customFormat="1" ht="13.5" customHeight="1">
      <c r="A132" s="162" t="s">
        <v>322</v>
      </c>
      <c r="B132" s="162" t="s">
        <v>108</v>
      </c>
      <c r="C132" s="162" t="s">
        <v>136</v>
      </c>
      <c r="D132" s="163" t="s">
        <v>323</v>
      </c>
      <c r="E132" s="164" t="s">
        <v>324</v>
      </c>
      <c r="F132" s="162" t="s">
        <v>112</v>
      </c>
      <c r="G132" s="165">
        <v>12.3</v>
      </c>
      <c r="H132" s="166"/>
      <c r="I132" s="166">
        <f>ROUND(G132*H132,2)</f>
        <v>0</v>
      </c>
      <c r="J132" s="167">
        <v>0</v>
      </c>
      <c r="K132" s="165">
        <f>G132*J132</f>
        <v>0</v>
      </c>
      <c r="L132" s="167">
        <v>0</v>
      </c>
      <c r="M132" s="165">
        <f>G132*L132</f>
        <v>0</v>
      </c>
      <c r="N132" s="168">
        <v>21</v>
      </c>
      <c r="O132" s="169">
        <v>16</v>
      </c>
      <c r="P132" s="14" t="s">
        <v>113</v>
      </c>
    </row>
    <row r="133" spans="4:19" s="14" customFormat="1" ht="15.75" customHeight="1">
      <c r="D133" s="170"/>
      <c r="E133" s="171" t="s">
        <v>325</v>
      </c>
      <c r="G133" s="172"/>
      <c r="P133" s="170" t="s">
        <v>113</v>
      </c>
      <c r="Q133" s="170" t="s">
        <v>106</v>
      </c>
      <c r="R133" s="170" t="s">
        <v>115</v>
      </c>
      <c r="S133" s="170" t="s">
        <v>105</v>
      </c>
    </row>
    <row r="134" spans="4:19" s="14" customFormat="1" ht="15.75" customHeight="1">
      <c r="D134" s="173"/>
      <c r="E134" s="174" t="s">
        <v>326</v>
      </c>
      <c r="G134" s="175">
        <v>12.3</v>
      </c>
      <c r="P134" s="173" t="s">
        <v>113</v>
      </c>
      <c r="Q134" s="173" t="s">
        <v>113</v>
      </c>
      <c r="R134" s="173" t="s">
        <v>115</v>
      </c>
      <c r="S134" s="173" t="s">
        <v>106</v>
      </c>
    </row>
    <row r="135" spans="2:16" s="135" customFormat="1" ht="12.75" customHeight="1">
      <c r="B135" s="136" t="s">
        <v>62</v>
      </c>
      <c r="D135" s="137" t="s">
        <v>147</v>
      </c>
      <c r="E135" s="137" t="s">
        <v>327</v>
      </c>
      <c r="I135" s="138">
        <f>I136+I144</f>
        <v>0</v>
      </c>
      <c r="K135" s="139">
        <f>K136+K144</f>
        <v>0</v>
      </c>
      <c r="M135" s="139">
        <f>M136+M144</f>
        <v>0</v>
      </c>
      <c r="P135" s="137" t="s">
        <v>105</v>
      </c>
    </row>
    <row r="136" spans="2:16" s="135" customFormat="1" ht="12.75" customHeight="1">
      <c r="B136" s="140" t="s">
        <v>62</v>
      </c>
      <c r="D136" s="141" t="s">
        <v>328</v>
      </c>
      <c r="E136" s="141" t="s">
        <v>329</v>
      </c>
      <c r="I136" s="142">
        <f>SUM(I137:I143)</f>
        <v>0</v>
      </c>
      <c r="K136" s="143">
        <f>SUM(K137:K143)</f>
        <v>0</v>
      </c>
      <c r="M136" s="143">
        <f>SUM(M137:M143)</f>
        <v>0</v>
      </c>
      <c r="P136" s="141" t="s">
        <v>106</v>
      </c>
    </row>
    <row r="137" spans="1:16" s="14" customFormat="1" ht="34.5" customHeight="1">
      <c r="A137" s="162" t="s">
        <v>330</v>
      </c>
      <c r="B137" s="162" t="s">
        <v>108</v>
      </c>
      <c r="C137" s="162" t="s">
        <v>136</v>
      </c>
      <c r="D137" s="163" t="s">
        <v>331</v>
      </c>
      <c r="E137" s="164" t="s">
        <v>332</v>
      </c>
      <c r="F137" s="162" t="s">
        <v>333</v>
      </c>
      <c r="G137" s="165">
        <v>36974</v>
      </c>
      <c r="H137" s="166"/>
      <c r="I137" s="166">
        <f aca="true" t="shared" si="3" ref="I137:I143">ROUND(G137*H137,2)</f>
        <v>0</v>
      </c>
      <c r="J137" s="167">
        <v>0</v>
      </c>
      <c r="K137" s="165">
        <f aca="true" t="shared" si="4" ref="K137:K143">G137*J137</f>
        <v>0</v>
      </c>
      <c r="L137" s="167">
        <v>0</v>
      </c>
      <c r="M137" s="165">
        <f aca="true" t="shared" si="5" ref="M137:M143">G137*L137</f>
        <v>0</v>
      </c>
      <c r="N137" s="168">
        <v>21</v>
      </c>
      <c r="O137" s="169">
        <v>64</v>
      </c>
      <c r="P137" s="14" t="s">
        <v>113</v>
      </c>
    </row>
    <row r="138" spans="1:16" s="14" customFormat="1" ht="34.5" customHeight="1">
      <c r="A138" s="162" t="s">
        <v>334</v>
      </c>
      <c r="B138" s="162" t="s">
        <v>108</v>
      </c>
      <c r="C138" s="162" t="s">
        <v>136</v>
      </c>
      <c r="D138" s="163" t="s">
        <v>335</v>
      </c>
      <c r="E138" s="164" t="s">
        <v>336</v>
      </c>
      <c r="F138" s="162" t="s">
        <v>333</v>
      </c>
      <c r="G138" s="165">
        <v>315</v>
      </c>
      <c r="H138" s="166"/>
      <c r="I138" s="166">
        <f t="shared" si="3"/>
        <v>0</v>
      </c>
      <c r="J138" s="167">
        <v>0</v>
      </c>
      <c r="K138" s="165">
        <f t="shared" si="4"/>
        <v>0</v>
      </c>
      <c r="L138" s="167">
        <v>0</v>
      </c>
      <c r="M138" s="165">
        <f t="shared" si="5"/>
        <v>0</v>
      </c>
      <c r="N138" s="168">
        <v>21</v>
      </c>
      <c r="O138" s="169">
        <v>64</v>
      </c>
      <c r="P138" s="14" t="s">
        <v>113</v>
      </c>
    </row>
    <row r="139" spans="1:16" s="14" customFormat="1" ht="34.5" customHeight="1">
      <c r="A139" s="162" t="s">
        <v>337</v>
      </c>
      <c r="B139" s="162" t="s">
        <v>108</v>
      </c>
      <c r="C139" s="162" t="s">
        <v>136</v>
      </c>
      <c r="D139" s="163" t="s">
        <v>338</v>
      </c>
      <c r="E139" s="164" t="s">
        <v>339</v>
      </c>
      <c r="F139" s="162" t="s">
        <v>333</v>
      </c>
      <c r="G139" s="165">
        <v>878</v>
      </c>
      <c r="H139" s="166"/>
      <c r="I139" s="166">
        <f t="shared" si="3"/>
        <v>0</v>
      </c>
      <c r="J139" s="167">
        <v>0</v>
      </c>
      <c r="K139" s="165">
        <f t="shared" si="4"/>
        <v>0</v>
      </c>
      <c r="L139" s="167">
        <v>0</v>
      </c>
      <c r="M139" s="165">
        <f t="shared" si="5"/>
        <v>0</v>
      </c>
      <c r="N139" s="168">
        <v>21</v>
      </c>
      <c r="O139" s="169">
        <v>64</v>
      </c>
      <c r="P139" s="14" t="s">
        <v>113</v>
      </c>
    </row>
    <row r="140" spans="1:16" s="14" customFormat="1" ht="34.5" customHeight="1">
      <c r="A140" s="162" t="s">
        <v>340</v>
      </c>
      <c r="B140" s="162" t="s">
        <v>108</v>
      </c>
      <c r="C140" s="162" t="s">
        <v>136</v>
      </c>
      <c r="D140" s="163" t="s">
        <v>341</v>
      </c>
      <c r="E140" s="164" t="s">
        <v>342</v>
      </c>
      <c r="F140" s="162" t="s">
        <v>158</v>
      </c>
      <c r="G140" s="165">
        <v>94.5</v>
      </c>
      <c r="H140" s="166"/>
      <c r="I140" s="166">
        <f t="shared" si="3"/>
        <v>0</v>
      </c>
      <c r="J140" s="167">
        <v>0</v>
      </c>
      <c r="K140" s="165">
        <f t="shared" si="4"/>
        <v>0</v>
      </c>
      <c r="L140" s="167">
        <v>0</v>
      </c>
      <c r="M140" s="165">
        <f t="shared" si="5"/>
        <v>0</v>
      </c>
      <c r="N140" s="168">
        <v>21</v>
      </c>
      <c r="O140" s="169">
        <v>64</v>
      </c>
      <c r="P140" s="14" t="s">
        <v>113</v>
      </c>
    </row>
    <row r="141" spans="1:16" s="14" customFormat="1" ht="34.5" customHeight="1">
      <c r="A141" s="162" t="s">
        <v>343</v>
      </c>
      <c r="B141" s="162" t="s">
        <v>108</v>
      </c>
      <c r="C141" s="162" t="s">
        <v>136</v>
      </c>
      <c r="D141" s="163" t="s">
        <v>344</v>
      </c>
      <c r="E141" s="164" t="s">
        <v>345</v>
      </c>
      <c r="F141" s="162" t="s">
        <v>346</v>
      </c>
      <c r="G141" s="165">
        <v>4</v>
      </c>
      <c r="H141" s="166"/>
      <c r="I141" s="166">
        <f t="shared" si="3"/>
        <v>0</v>
      </c>
      <c r="J141" s="167">
        <v>0</v>
      </c>
      <c r="K141" s="165">
        <f t="shared" si="4"/>
        <v>0</v>
      </c>
      <c r="L141" s="167">
        <v>0</v>
      </c>
      <c r="M141" s="165">
        <f t="shared" si="5"/>
        <v>0</v>
      </c>
      <c r="N141" s="168">
        <v>21</v>
      </c>
      <c r="O141" s="169">
        <v>64</v>
      </c>
      <c r="P141" s="14" t="s">
        <v>113</v>
      </c>
    </row>
    <row r="142" spans="1:16" s="14" customFormat="1" ht="34.5" customHeight="1">
      <c r="A142" s="162" t="s">
        <v>347</v>
      </c>
      <c r="B142" s="162" t="s">
        <v>108</v>
      </c>
      <c r="C142" s="162" t="s">
        <v>136</v>
      </c>
      <c r="D142" s="163" t="s">
        <v>348</v>
      </c>
      <c r="E142" s="164" t="s">
        <v>349</v>
      </c>
      <c r="F142" s="162" t="s">
        <v>158</v>
      </c>
      <c r="G142" s="165">
        <v>9.1</v>
      </c>
      <c r="H142" s="166"/>
      <c r="I142" s="166">
        <f t="shared" si="3"/>
        <v>0</v>
      </c>
      <c r="J142" s="167">
        <v>0</v>
      </c>
      <c r="K142" s="165">
        <f t="shared" si="4"/>
        <v>0</v>
      </c>
      <c r="L142" s="167">
        <v>0</v>
      </c>
      <c r="M142" s="165">
        <f t="shared" si="5"/>
        <v>0</v>
      </c>
      <c r="N142" s="168">
        <v>21</v>
      </c>
      <c r="O142" s="169">
        <v>64</v>
      </c>
      <c r="P142" s="14" t="s">
        <v>113</v>
      </c>
    </row>
    <row r="143" spans="1:16" s="14" customFormat="1" ht="34.5" customHeight="1">
      <c r="A143" s="162" t="s">
        <v>350</v>
      </c>
      <c r="B143" s="162" t="s">
        <v>108</v>
      </c>
      <c r="C143" s="162" t="s">
        <v>136</v>
      </c>
      <c r="D143" s="163" t="s">
        <v>351</v>
      </c>
      <c r="E143" s="164" t="s">
        <v>352</v>
      </c>
      <c r="F143" s="162" t="s">
        <v>333</v>
      </c>
      <c r="G143" s="165">
        <v>13</v>
      </c>
      <c r="H143" s="166"/>
      <c r="I143" s="166">
        <f t="shared" si="3"/>
        <v>0</v>
      </c>
      <c r="J143" s="167">
        <v>0</v>
      </c>
      <c r="K143" s="165">
        <f t="shared" si="4"/>
        <v>0</v>
      </c>
      <c r="L143" s="167">
        <v>0</v>
      </c>
      <c r="M143" s="165">
        <f t="shared" si="5"/>
        <v>0</v>
      </c>
      <c r="N143" s="168">
        <v>21</v>
      </c>
      <c r="O143" s="169">
        <v>64</v>
      </c>
      <c r="P143" s="14" t="s">
        <v>113</v>
      </c>
    </row>
    <row r="144" spans="2:16" s="135" customFormat="1" ht="12.75" customHeight="1">
      <c r="B144" s="140" t="s">
        <v>62</v>
      </c>
      <c r="D144" s="141" t="s">
        <v>353</v>
      </c>
      <c r="E144" s="141" t="s">
        <v>61</v>
      </c>
      <c r="I144" s="142">
        <f>SUM(I145:I151)</f>
        <v>0</v>
      </c>
      <c r="K144" s="143">
        <f>SUM(K145:K151)</f>
        <v>0</v>
      </c>
      <c r="M144" s="143">
        <f>SUM(M145:M151)</f>
        <v>0</v>
      </c>
      <c r="P144" s="141" t="s">
        <v>106</v>
      </c>
    </row>
    <row r="145" spans="1:16" s="14" customFormat="1" ht="24" customHeight="1">
      <c r="A145" s="162" t="s">
        <v>354</v>
      </c>
      <c r="B145" s="162" t="s">
        <v>108</v>
      </c>
      <c r="C145" s="162" t="s">
        <v>136</v>
      </c>
      <c r="D145" s="163" t="s">
        <v>355</v>
      </c>
      <c r="E145" s="164" t="s">
        <v>356</v>
      </c>
      <c r="F145" s="162" t="s">
        <v>357</v>
      </c>
      <c r="G145" s="165">
        <v>1</v>
      </c>
      <c r="H145" s="166"/>
      <c r="I145" s="166">
        <f aca="true" t="shared" si="6" ref="I145:I151">ROUND(G145*H145,2)</f>
        <v>0</v>
      </c>
      <c r="J145" s="167">
        <v>0</v>
      </c>
      <c r="K145" s="165">
        <f aca="true" t="shared" si="7" ref="K145:K151">G145*J145</f>
        <v>0</v>
      </c>
      <c r="L145" s="167">
        <v>0</v>
      </c>
      <c r="M145" s="165">
        <f aca="true" t="shared" si="8" ref="M145:M151">G145*L145</f>
        <v>0</v>
      </c>
      <c r="N145" s="168">
        <v>21</v>
      </c>
      <c r="O145" s="169">
        <v>262144</v>
      </c>
      <c r="P145" s="14" t="s">
        <v>113</v>
      </c>
    </row>
    <row r="146" spans="1:16" s="14" customFormat="1" ht="13.5" customHeight="1">
      <c r="A146" s="162" t="s">
        <v>358</v>
      </c>
      <c r="B146" s="162" t="s">
        <v>108</v>
      </c>
      <c r="C146" s="162" t="s">
        <v>136</v>
      </c>
      <c r="D146" s="163" t="s">
        <v>359</v>
      </c>
      <c r="E146" s="164" t="s">
        <v>360</v>
      </c>
      <c r="F146" s="162" t="s">
        <v>357</v>
      </c>
      <c r="G146" s="165">
        <v>1</v>
      </c>
      <c r="H146" s="166"/>
      <c r="I146" s="166">
        <f t="shared" si="6"/>
        <v>0</v>
      </c>
      <c r="J146" s="167">
        <v>0</v>
      </c>
      <c r="K146" s="165">
        <f t="shared" si="7"/>
        <v>0</v>
      </c>
      <c r="L146" s="167">
        <v>0</v>
      </c>
      <c r="M146" s="165">
        <f t="shared" si="8"/>
        <v>0</v>
      </c>
      <c r="N146" s="168">
        <v>21</v>
      </c>
      <c r="O146" s="169">
        <v>262144</v>
      </c>
      <c r="P146" s="14" t="s">
        <v>113</v>
      </c>
    </row>
    <row r="147" spans="1:16" s="14" customFormat="1" ht="24" customHeight="1">
      <c r="A147" s="162" t="s">
        <v>361</v>
      </c>
      <c r="B147" s="162" t="s">
        <v>108</v>
      </c>
      <c r="C147" s="162" t="s">
        <v>136</v>
      </c>
      <c r="D147" s="163" t="s">
        <v>362</v>
      </c>
      <c r="E147" s="164" t="s">
        <v>363</v>
      </c>
      <c r="F147" s="162" t="s">
        <v>357</v>
      </c>
      <c r="G147" s="165">
        <v>1</v>
      </c>
      <c r="H147" s="166"/>
      <c r="I147" s="166">
        <f t="shared" si="6"/>
        <v>0</v>
      </c>
      <c r="J147" s="167">
        <v>0</v>
      </c>
      <c r="K147" s="165">
        <f t="shared" si="7"/>
        <v>0</v>
      </c>
      <c r="L147" s="167">
        <v>0</v>
      </c>
      <c r="M147" s="165">
        <f t="shared" si="8"/>
        <v>0</v>
      </c>
      <c r="N147" s="168">
        <v>21</v>
      </c>
      <c r="O147" s="169">
        <v>262144</v>
      </c>
      <c r="P147" s="14" t="s">
        <v>113</v>
      </c>
    </row>
    <row r="148" spans="1:16" s="14" customFormat="1" ht="13.5" customHeight="1">
      <c r="A148" s="162" t="s">
        <v>364</v>
      </c>
      <c r="B148" s="162" t="s">
        <v>108</v>
      </c>
      <c r="C148" s="162" t="s">
        <v>136</v>
      </c>
      <c r="D148" s="163" t="s">
        <v>365</v>
      </c>
      <c r="E148" s="164" t="s">
        <v>366</v>
      </c>
      <c r="F148" s="162" t="s">
        <v>357</v>
      </c>
      <c r="G148" s="165">
        <v>1</v>
      </c>
      <c r="H148" s="166"/>
      <c r="I148" s="166">
        <f t="shared" si="6"/>
        <v>0</v>
      </c>
      <c r="J148" s="167">
        <v>0</v>
      </c>
      <c r="K148" s="165">
        <f t="shared" si="7"/>
        <v>0</v>
      </c>
      <c r="L148" s="167">
        <v>0</v>
      </c>
      <c r="M148" s="165">
        <f t="shared" si="8"/>
        <v>0</v>
      </c>
      <c r="N148" s="168">
        <v>21</v>
      </c>
      <c r="O148" s="169">
        <v>262144</v>
      </c>
      <c r="P148" s="14" t="s">
        <v>113</v>
      </c>
    </row>
    <row r="149" spans="1:16" s="14" customFormat="1" ht="13.5" customHeight="1">
      <c r="A149" s="162" t="s">
        <v>367</v>
      </c>
      <c r="B149" s="162" t="s">
        <v>108</v>
      </c>
      <c r="C149" s="162" t="s">
        <v>136</v>
      </c>
      <c r="D149" s="163" t="s">
        <v>368</v>
      </c>
      <c r="E149" s="164" t="s">
        <v>369</v>
      </c>
      <c r="F149" s="162" t="s">
        <v>357</v>
      </c>
      <c r="G149" s="165">
        <v>1</v>
      </c>
      <c r="H149" s="166"/>
      <c r="I149" s="166">
        <f t="shared" si="6"/>
        <v>0</v>
      </c>
      <c r="J149" s="167">
        <v>0</v>
      </c>
      <c r="K149" s="165">
        <f t="shared" si="7"/>
        <v>0</v>
      </c>
      <c r="L149" s="167">
        <v>0</v>
      </c>
      <c r="M149" s="165">
        <f t="shared" si="8"/>
        <v>0</v>
      </c>
      <c r="N149" s="168">
        <v>21</v>
      </c>
      <c r="O149" s="169">
        <v>262144</v>
      </c>
      <c r="P149" s="14" t="s">
        <v>113</v>
      </c>
    </row>
    <row r="150" spans="1:16" s="14" customFormat="1" ht="13.5" customHeight="1">
      <c r="A150" s="162" t="s">
        <v>370</v>
      </c>
      <c r="B150" s="162" t="s">
        <v>108</v>
      </c>
      <c r="C150" s="162" t="s">
        <v>136</v>
      </c>
      <c r="D150" s="163" t="s">
        <v>371</v>
      </c>
      <c r="E150" s="164" t="s">
        <v>372</v>
      </c>
      <c r="F150" s="162" t="s">
        <v>357</v>
      </c>
      <c r="G150" s="165">
        <v>1</v>
      </c>
      <c r="H150" s="166"/>
      <c r="I150" s="166">
        <f t="shared" si="6"/>
        <v>0</v>
      </c>
      <c r="J150" s="167">
        <v>0</v>
      </c>
      <c r="K150" s="165">
        <f t="shared" si="7"/>
        <v>0</v>
      </c>
      <c r="L150" s="167">
        <v>0</v>
      </c>
      <c r="M150" s="165">
        <f t="shared" si="8"/>
        <v>0</v>
      </c>
      <c r="N150" s="168">
        <v>21</v>
      </c>
      <c r="O150" s="169">
        <v>262144</v>
      </c>
      <c r="P150" s="14" t="s">
        <v>113</v>
      </c>
    </row>
    <row r="151" spans="1:16" s="14" customFormat="1" ht="13.5" customHeight="1">
      <c r="A151" s="162" t="s">
        <v>373</v>
      </c>
      <c r="B151" s="162" t="s">
        <v>108</v>
      </c>
      <c r="C151" s="162" t="s">
        <v>136</v>
      </c>
      <c r="D151" s="163" t="s">
        <v>374</v>
      </c>
      <c r="E151" s="164" t="s">
        <v>375</v>
      </c>
      <c r="F151" s="162" t="s">
        <v>357</v>
      </c>
      <c r="G151" s="165">
        <v>1</v>
      </c>
      <c r="H151" s="166"/>
      <c r="I151" s="166">
        <f t="shared" si="6"/>
        <v>0</v>
      </c>
      <c r="J151" s="167">
        <v>0</v>
      </c>
      <c r="K151" s="165">
        <f t="shared" si="7"/>
        <v>0</v>
      </c>
      <c r="L151" s="167">
        <v>0</v>
      </c>
      <c r="M151" s="165">
        <f t="shared" si="8"/>
        <v>0</v>
      </c>
      <c r="N151" s="168">
        <v>21</v>
      </c>
      <c r="O151" s="169">
        <v>262144</v>
      </c>
      <c r="P151" s="14" t="s">
        <v>113</v>
      </c>
    </row>
    <row r="152" spans="5:13" s="144" customFormat="1" ht="12.75" customHeight="1">
      <c r="E152" s="145" t="s">
        <v>87</v>
      </c>
      <c r="I152" s="146">
        <f>I14+I109+I135</f>
        <v>0</v>
      </c>
      <c r="K152" s="147">
        <f>K14+K109+K135</f>
        <v>55.76076348000001</v>
      </c>
      <c r="M152" s="147">
        <f>M14+M109+M135</f>
        <v>424.56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modified xsi:type="dcterms:W3CDTF">2013-01-30T10:07:02Z</dcterms:modified>
  <cp:category/>
  <cp:version/>
  <cp:contentType/>
  <cp:contentStatus/>
</cp:coreProperties>
</file>